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en.batir\Desktop\"/>
    </mc:Choice>
  </mc:AlternateContent>
  <xr:revisionPtr revIDLastSave="0" documentId="8_{DCABEADD-F177-4782-A5CA-AC2D73B9E936}" xr6:coauthVersionLast="36" xr6:coauthVersionMax="36" xr10:uidLastSave="{00000000-0000-0000-0000-000000000000}"/>
  <bookViews>
    <workbookView xWindow="0" yWindow="0" windowWidth="28800" windowHeight="12315" xr2:uid="{00000000-000D-0000-FFFF-FFFF00000000}"/>
  </bookViews>
  <sheets>
    <sheet name="Sayfa1" sheetId="1" r:id="rId1"/>
    <sheet name="Dönüştürücü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2" l="1"/>
  <c r="D4" i="2" s="1"/>
  <c r="H7" i="2"/>
  <c r="D3" i="2"/>
  <c r="D2" i="2"/>
  <c r="F39" i="1" l="1"/>
  <c r="G39" i="1" s="1"/>
  <c r="F37" i="1"/>
  <c r="G37" i="1" s="1"/>
  <c r="K39" i="1" l="1"/>
  <c r="L39" i="1" s="1"/>
  <c r="F17" i="1"/>
  <c r="F19" i="1"/>
  <c r="G19" i="1" s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F36" i="1" l="1"/>
  <c r="F12" i="1"/>
  <c r="K12" i="1" s="1"/>
  <c r="F18" i="1"/>
  <c r="G18" i="1" s="1"/>
  <c r="F41" i="1"/>
  <c r="G41" i="1" s="1"/>
  <c r="F26" i="1"/>
  <c r="G26" i="1" s="1"/>
  <c r="F27" i="1"/>
  <c r="G27" i="1" s="1"/>
  <c r="V20" i="1"/>
  <c r="F28" i="1"/>
  <c r="K28" i="1" s="1"/>
  <c r="F29" i="1"/>
  <c r="G29" i="1" s="1"/>
  <c r="F30" i="1"/>
  <c r="G30" i="1" s="1"/>
  <c r="F31" i="1"/>
  <c r="F32" i="1"/>
  <c r="F33" i="1"/>
  <c r="G33" i="1" s="1"/>
  <c r="F34" i="1"/>
  <c r="G34" i="1" s="1"/>
  <c r="F35" i="1"/>
  <c r="G35" i="1" s="1"/>
  <c r="F38" i="1"/>
  <c r="G38" i="1" s="1"/>
  <c r="F40" i="1"/>
  <c r="G40" i="1" s="1"/>
  <c r="F13" i="1"/>
  <c r="G13" i="1" s="1"/>
  <c r="F14" i="1"/>
  <c r="F15" i="1"/>
  <c r="G15" i="1" s="1"/>
  <c r="F16" i="1"/>
  <c r="G17" i="1"/>
  <c r="F20" i="1"/>
  <c r="G20" i="1" s="1"/>
  <c r="F21" i="1"/>
  <c r="G21" i="1" s="1"/>
  <c r="F22" i="1"/>
  <c r="F23" i="1"/>
  <c r="G23" i="1" s="1"/>
  <c r="F24" i="1"/>
  <c r="G24" i="1" s="1"/>
  <c r="F25" i="1"/>
  <c r="G25" i="1" s="1"/>
  <c r="G31" i="1" l="1"/>
  <c r="K31" i="1"/>
  <c r="L28" i="1"/>
  <c r="G22" i="1"/>
  <c r="K22" i="1"/>
  <c r="V17" i="1" s="1"/>
  <c r="G28" i="1"/>
  <c r="K36" i="1"/>
  <c r="V23" i="1" s="1"/>
  <c r="G16" i="1"/>
  <c r="K16" i="1"/>
  <c r="L12" i="1"/>
  <c r="W12" i="1" s="1"/>
  <c r="V12" i="1"/>
  <c r="G36" i="1"/>
  <c r="K34" i="1"/>
  <c r="W20" i="1"/>
  <c r="K20" i="1"/>
  <c r="V15" i="1" s="1"/>
  <c r="K38" i="1"/>
  <c r="V16" i="1"/>
  <c r="K41" i="1"/>
  <c r="V25" i="1" s="1"/>
  <c r="K27" i="1"/>
  <c r="K13" i="1"/>
  <c r="K25" i="1"/>
  <c r="V18" i="1" s="1"/>
  <c r="K40" i="1"/>
  <c r="V24" i="1" s="1"/>
  <c r="V21" i="1"/>
  <c r="G32" i="1"/>
  <c r="G14" i="1"/>
  <c r="G12" i="1"/>
  <c r="F48" i="1"/>
  <c r="V19" i="1" l="1"/>
  <c r="L31" i="1"/>
  <c r="L36" i="1"/>
  <c r="W23" i="1" s="1"/>
  <c r="H19" i="1"/>
  <c r="H39" i="1"/>
  <c r="H37" i="1"/>
  <c r="V13" i="1"/>
  <c r="N39" i="1"/>
  <c r="N38" i="1"/>
  <c r="I19" i="1"/>
  <c r="I37" i="1"/>
  <c r="I39" i="1"/>
  <c r="L16" i="1"/>
  <c r="W14" i="1" s="1"/>
  <c r="V14" i="1"/>
  <c r="L34" i="1"/>
  <c r="W22" i="1" s="1"/>
  <c r="V22" i="1"/>
  <c r="I12" i="1"/>
  <c r="I36" i="1"/>
  <c r="N20" i="1"/>
  <c r="L20" i="1"/>
  <c r="W15" i="1" s="1"/>
  <c r="I32" i="1"/>
  <c r="I33" i="1"/>
  <c r="I31" i="1"/>
  <c r="N41" i="1"/>
  <c r="L41" i="1"/>
  <c r="W25" i="1" s="1"/>
  <c r="N36" i="1"/>
  <c r="I41" i="1"/>
  <c r="I25" i="1"/>
  <c r="I18" i="1"/>
  <c r="N22" i="1"/>
  <c r="L22" i="1"/>
  <c r="W17" i="1" s="1"/>
  <c r="N27" i="1"/>
  <c r="L27" i="1"/>
  <c r="W19" i="1" s="1"/>
  <c r="I28" i="1"/>
  <c r="I38" i="1"/>
  <c r="I13" i="1"/>
  <c r="I20" i="1"/>
  <c r="I14" i="1"/>
  <c r="I15" i="1"/>
  <c r="K48" i="1"/>
  <c r="M28" i="1" s="1"/>
  <c r="N12" i="1"/>
  <c r="N13" i="1"/>
  <c r="L13" i="1"/>
  <c r="W13" i="1" s="1"/>
  <c r="I40" i="1"/>
  <c r="I34" i="1"/>
  <c r="I21" i="1"/>
  <c r="W21" i="1"/>
  <c r="W16" i="1"/>
  <c r="N34" i="1"/>
  <c r="I23" i="1"/>
  <c r="I26" i="1"/>
  <c r="I29" i="1"/>
  <c r="I35" i="1"/>
  <c r="I17" i="1"/>
  <c r="I22" i="1"/>
  <c r="I24" i="1"/>
  <c r="I27" i="1"/>
  <c r="N40" i="1"/>
  <c r="L40" i="1"/>
  <c r="W24" i="1" s="1"/>
  <c r="N16" i="1"/>
  <c r="I16" i="1"/>
  <c r="I30" i="1"/>
  <c r="N25" i="1"/>
  <c r="L25" i="1"/>
  <c r="W18" i="1" s="1"/>
  <c r="L38" i="1"/>
  <c r="H33" i="1"/>
  <c r="H12" i="1"/>
  <c r="H40" i="1"/>
  <c r="H25" i="1"/>
  <c r="H18" i="1"/>
  <c r="H31" i="1"/>
  <c r="H16" i="1"/>
  <c r="H34" i="1"/>
  <c r="H28" i="1"/>
  <c r="H20" i="1"/>
  <c r="H24" i="1"/>
  <c r="H36" i="1"/>
  <c r="H26" i="1"/>
  <c r="H30" i="1"/>
  <c r="H41" i="1"/>
  <c r="H23" i="1"/>
  <c r="H17" i="1"/>
  <c r="H15" i="1"/>
  <c r="H27" i="1"/>
  <c r="H38" i="1"/>
  <c r="H35" i="1"/>
  <c r="H13" i="1"/>
  <c r="H32" i="1"/>
  <c r="H22" i="1"/>
  <c r="H14" i="1"/>
  <c r="H21" i="1"/>
  <c r="H29" i="1"/>
  <c r="M31" i="1" l="1"/>
  <c r="M27" i="1"/>
  <c r="M40" i="1"/>
  <c r="X24" i="1" s="1"/>
  <c r="M39" i="1"/>
  <c r="X16" i="1"/>
  <c r="M38" i="1"/>
  <c r="X21" i="1"/>
  <c r="M13" i="1"/>
  <c r="X13" i="1" s="1"/>
  <c r="M25" i="1"/>
  <c r="X18" i="1" s="1"/>
  <c r="M12" i="1"/>
  <c r="X12" i="1" s="1"/>
  <c r="X20" i="1"/>
  <c r="M16" i="1"/>
  <c r="X14" i="1" s="1"/>
  <c r="M36" i="1"/>
  <c r="X23" i="1" s="1"/>
  <c r="M34" i="1"/>
  <c r="X22" i="1" s="1"/>
  <c r="X19" i="1"/>
  <c r="M41" i="1"/>
  <c r="X25" i="1" s="1"/>
  <c r="M20" i="1"/>
  <c r="X15" i="1" s="1"/>
  <c r="M22" i="1"/>
  <c r="X17" i="1" s="1"/>
</calcChain>
</file>

<file path=xl/sharedStrings.xml><?xml version="1.0" encoding="utf-8"?>
<sst xmlns="http://schemas.openxmlformats.org/spreadsheetml/2006/main" count="189" uniqueCount="137">
  <si>
    <t>YBÜ Branşı</t>
  </si>
  <si>
    <t>Tigesiklin</t>
  </si>
  <si>
    <t>Ampisilin+Beta laktamaz inhibitörü</t>
  </si>
  <si>
    <t>Amoksisilin+Beta laktamaz inhibitörü</t>
  </si>
  <si>
    <t>Piperasilin+Beta laktamaz inhibitörü</t>
  </si>
  <si>
    <t>J01CR05</t>
  </si>
  <si>
    <t>J01CR02</t>
  </si>
  <si>
    <t>J01CR01</t>
  </si>
  <si>
    <t>Sefotaksim</t>
  </si>
  <si>
    <t>Seftriakson</t>
  </si>
  <si>
    <t>Seftazidim</t>
  </si>
  <si>
    <t>Sefepim</t>
  </si>
  <si>
    <t>J01DE01</t>
  </si>
  <si>
    <t>J01DD01 </t>
  </si>
  <si>
    <t>J01DD02 </t>
  </si>
  <si>
    <t>J01DD04 </t>
  </si>
  <si>
    <t>Ertapenem</t>
  </si>
  <si>
    <t>İmipenem silastatin</t>
  </si>
  <si>
    <t>J01DH02 </t>
  </si>
  <si>
    <t>J01DH03</t>
  </si>
  <si>
    <t>J01DH51 </t>
  </si>
  <si>
    <t>Azitromisin</t>
  </si>
  <si>
    <t>J01FA10</t>
  </si>
  <si>
    <t>Gentamisin</t>
  </si>
  <si>
    <t>Netilmisin</t>
  </si>
  <si>
    <t>Siprofloksasin</t>
  </si>
  <si>
    <t>Levofloksasin</t>
  </si>
  <si>
    <t>Moksifloksasin</t>
  </si>
  <si>
    <t>J01XA01</t>
  </si>
  <si>
    <t>J01XA02</t>
  </si>
  <si>
    <t>Vankomisin</t>
  </si>
  <si>
    <t>Teikoplanin</t>
  </si>
  <si>
    <t>J01XB01</t>
  </si>
  <si>
    <t>J01XD01 </t>
  </si>
  <si>
    <t>Metronidazol</t>
  </si>
  <si>
    <t>J01XX08</t>
  </si>
  <si>
    <t>Linezolid</t>
  </si>
  <si>
    <t>Daptomisin</t>
  </si>
  <si>
    <t>J01XX09</t>
  </si>
  <si>
    <t>MU</t>
  </si>
  <si>
    <t>Gram</t>
  </si>
  <si>
    <t>DDD</t>
  </si>
  <si>
    <t>J01AA12</t>
  </si>
  <si>
    <t>J01DD52 </t>
  </si>
  <si>
    <t>Seftazidim+Beta laktamaz inhibitörü</t>
  </si>
  <si>
    <t>J01FF01</t>
  </si>
  <si>
    <t>Klindamisin</t>
  </si>
  <si>
    <t>Amikasin</t>
  </si>
  <si>
    <t>J01GB02 </t>
  </si>
  <si>
    <t>J01GB06</t>
  </si>
  <si>
    <t>J01GB07</t>
  </si>
  <si>
    <t>J01MA02</t>
  </si>
  <si>
    <t>J01MA12</t>
  </si>
  <si>
    <t>J01MA14</t>
  </si>
  <si>
    <t>TETRASİKLİNLER</t>
  </si>
  <si>
    <t>PENİSİLİNLER</t>
  </si>
  <si>
    <t>3. KUŞAK SEFALOSPORİNLER</t>
  </si>
  <si>
    <t>4. KUŞAK SEFALOSPORİNLER</t>
  </si>
  <si>
    <t>KARBAPENEMLER</t>
  </si>
  <si>
    <t>J01FA09</t>
  </si>
  <si>
    <t>Klaritromisin</t>
  </si>
  <si>
    <t>LİNKOZAMİDLER</t>
  </si>
  <si>
    <t>MAKROLİDLER</t>
  </si>
  <si>
    <t>AMİNOGLİKOZİDLER</t>
  </si>
  <si>
    <t>KİNOLONLAR</t>
  </si>
  <si>
    <t>GLİKOPEPTİDLER</t>
  </si>
  <si>
    <t>POLİMİKSİNLER</t>
  </si>
  <si>
    <t>İMİDAZOL TÜREVLERİ</t>
  </si>
  <si>
    <t>LİNEZOLİD</t>
  </si>
  <si>
    <t>DAPTOMİSİN</t>
  </si>
  <si>
    <t>ANTİBİYOTİK GRUBU</t>
  </si>
  <si>
    <t>ANTİBİYOTİK</t>
  </si>
  <si>
    <t>ATC KODU</t>
  </si>
  <si>
    <t>BİRİM</t>
  </si>
  <si>
    <t>TOPLAM DDD</t>
  </si>
  <si>
    <t>DDD/100 YATIŞ GÜNÜ</t>
  </si>
  <si>
    <t>%</t>
  </si>
  <si>
    <t>SIRA</t>
  </si>
  <si>
    <t xml:space="preserve">Acil Yoğun Bakım </t>
  </si>
  <si>
    <t>Beyin Cerrahi YBÜ</t>
  </si>
  <si>
    <t>Anesteziyoloji ve Reanimasyon YBÜ</t>
  </si>
  <si>
    <t>Genel Cerrahi YBÜ</t>
  </si>
  <si>
    <t>Göğüs Cerrahi YBÜ</t>
  </si>
  <si>
    <t>Göğüs Hastalıkları YBÜ</t>
  </si>
  <si>
    <t>İç Hastalıkları YBÜ</t>
  </si>
  <si>
    <t>Kadın Hastalıkları ve Doğum YBÜ</t>
  </si>
  <si>
    <t>Kalp Damar Cerrahi YBÜ</t>
  </si>
  <si>
    <t>Kardiyoloji YBÜ</t>
  </si>
  <si>
    <t>Kemik İliği Transplantasyon Ünitesi YB</t>
  </si>
  <si>
    <t>Koroner YBÜ</t>
  </si>
  <si>
    <t>Organ ve Doku Nakli Ünitesi YB</t>
  </si>
  <si>
    <t>Ortopedi YBÜ</t>
  </si>
  <si>
    <t>Üroloji YBÜ</t>
  </si>
  <si>
    <t>Plastik, Rekonstrüktif ve Estetik Cerrahi YBÜ</t>
  </si>
  <si>
    <t>J01DD62</t>
  </si>
  <si>
    <t>Sefaperazon+Beta laktamaz inhibitörü</t>
  </si>
  <si>
    <t>Başlangıç Tarihi</t>
  </si>
  <si>
    <t>Bitiş Tarihi</t>
  </si>
  <si>
    <t>Antibiyotik grupları ATC sistemine göre belirlenmiştir.</t>
  </si>
  <si>
    <t>ATC: Antibiyotiğin "Anatomik Terapötik Kimyasal (ATC) Sınıflandırma Sistemi"ndeki kodudur.</t>
  </si>
  <si>
    <t>Antibiyotik adı.</t>
  </si>
  <si>
    <t>KULLANILAN MİKTAR (Yalnızca parenteral uygulamalar!)</t>
  </si>
  <si>
    <t>Kullanılan antibiyotiğin DDD ölçüsüyle toplam miktarıdır.</t>
  </si>
  <si>
    <t>Kullanılan antibiyotiğin 100 yatış günü (hasta günü) başına DDD ölçüsüyle toplam miktarıdır.</t>
  </si>
  <si>
    <t>Kullanılan antibiyotik grubunun DDD ölçüsüyle toplam miktarıdır.</t>
  </si>
  <si>
    <t>Kullanılan antibiyotik grubunun 100 yatış günü (hasta günü) başına DDD ölçüsüyle toplam miktarıdır.</t>
  </si>
  <si>
    <r>
      <t xml:space="preserve">Anatomik Terapötik Kimyasal </t>
    </r>
    <r>
      <rPr>
        <b/>
        <sz val="12"/>
        <color theme="1"/>
        <rFont val="Calibri"/>
        <family val="2"/>
        <charset val="162"/>
        <scheme val="minor"/>
      </rPr>
      <t>(ATC)</t>
    </r>
    <r>
      <rPr>
        <sz val="11"/>
        <color theme="1"/>
        <rFont val="Calibri"/>
        <family val="2"/>
        <charset val="162"/>
        <scheme val="minor"/>
      </rPr>
      <t xml:space="preserve"> sınıflandırma sistemi ve ölçüm birimi olarak Tanımlanmış Günlük Doz </t>
    </r>
    <r>
      <rPr>
        <b/>
        <sz val="12"/>
        <rFont val="Calibri"/>
        <family val="2"/>
        <charset val="162"/>
        <scheme val="minor"/>
      </rPr>
      <t>(DDD)</t>
    </r>
    <r>
      <rPr>
        <sz val="11"/>
        <color theme="1"/>
        <rFont val="Calibri"/>
        <family val="2"/>
        <charset val="162"/>
        <scheme val="minor"/>
      </rPr>
      <t>,ilaç kullanımının izlenmesi ve araştırmaları için altın standart haline gelmiştir.
ATC/DDD sistemi, ilaç kullanımı verilerinin uluslararası, ulusal veya yerel düzeyde karşılaştırılması için bir araçtır.</t>
    </r>
  </si>
  <si>
    <t>HASTA GÜNÜ *</t>
  </si>
  <si>
    <r>
      <rPr>
        <b/>
        <sz val="10"/>
        <color theme="1"/>
        <rFont val="Calibri"/>
        <family val="2"/>
        <charset val="162"/>
        <scheme val="minor"/>
      </rPr>
      <t>KULLANILAN MİKTAR:</t>
    </r>
    <r>
      <rPr>
        <sz val="10"/>
        <color theme="1"/>
        <rFont val="Calibri"/>
        <family val="2"/>
        <charset val="162"/>
        <scheme val="minor"/>
      </rPr>
      <t xml:space="preserve"> YUKARIDA VERİLEN HASTA GÜNÜNÜN TAMAMINDA KULLANILAN BİR ANTİBİYOTİĞİN GRAM ÖLÇÜSÜYLE (KOLİSTİN İÇİN MU ÖLÇÜSÜYLE) TOPLAM MİKTARIDIR.</t>
    </r>
  </si>
  <si>
    <r>
      <rPr>
        <b/>
        <sz val="10"/>
        <color theme="1"/>
        <rFont val="Calibri"/>
        <family val="2"/>
        <charset val="162"/>
        <scheme val="minor"/>
      </rPr>
      <t xml:space="preserve">SIRA: </t>
    </r>
    <r>
      <rPr>
        <sz val="10"/>
        <color theme="1"/>
        <rFont val="Calibri"/>
        <family val="2"/>
        <charset val="162"/>
        <scheme val="minor"/>
      </rPr>
      <t>Kullanım miktarı BÜYÜKTEN KÜÇÜĞE sıralandığında antibiyotiğin kaçıncı sırada yer aldığını gösterir.</t>
    </r>
  </si>
  <si>
    <r>
      <rPr>
        <b/>
        <sz val="10"/>
        <color theme="1"/>
        <rFont val="Calibri"/>
        <family val="2"/>
        <charset val="162"/>
        <scheme val="minor"/>
      </rPr>
      <t xml:space="preserve">%: </t>
    </r>
    <r>
      <rPr>
        <sz val="10"/>
        <color theme="1"/>
        <rFont val="Calibri"/>
        <family val="2"/>
        <charset val="162"/>
        <scheme val="minor"/>
      </rPr>
      <t>Antibiyotik grubunun kullanılan tüm antibiyotikler içindeki yüzdesidir.</t>
    </r>
  </si>
  <si>
    <r>
      <rPr>
        <b/>
        <sz val="10"/>
        <color theme="1"/>
        <rFont val="Calibri"/>
        <family val="2"/>
        <charset val="162"/>
        <scheme val="minor"/>
      </rPr>
      <t xml:space="preserve">SIRA: </t>
    </r>
    <r>
      <rPr>
        <sz val="10"/>
        <color theme="1"/>
        <rFont val="Calibri"/>
        <family val="2"/>
        <charset val="162"/>
        <scheme val="minor"/>
      </rPr>
      <t>Kullanım miktarı BÜYÜKTEN KÜÇÜĞE sıralandığında antibiyotik grubunun kaçıncı sırada yer aldığını gösterir.</t>
    </r>
  </si>
  <si>
    <t>DDD/100 HASTA GÜNÜ</t>
  </si>
  <si>
    <t>J01XB02</t>
  </si>
  <si>
    <t>Polimiksin B</t>
  </si>
  <si>
    <t>J01XX01</t>
  </si>
  <si>
    <t>Fosfomisin</t>
  </si>
  <si>
    <t>FOSFOMİSİN</t>
  </si>
  <si>
    <t>Kolistin</t>
  </si>
  <si>
    <t>FOSMOMİSİN</t>
  </si>
  <si>
    <t>KULLANIM YÜZDESİ (%)</t>
  </si>
  <si>
    <r>
      <rPr>
        <b/>
        <sz val="10"/>
        <color theme="1"/>
        <rFont val="Calibri"/>
        <family val="2"/>
        <charset val="162"/>
        <scheme val="minor"/>
      </rPr>
      <t xml:space="preserve">KULLANIM YÜZDESİ (%): </t>
    </r>
    <r>
      <rPr>
        <sz val="10"/>
        <color theme="1"/>
        <rFont val="Calibri"/>
        <family val="2"/>
        <charset val="162"/>
        <scheme val="minor"/>
      </rPr>
      <t>Antibiyotiklerin kullanılan tüm antibiyotikler içindeki yüzdesidir.</t>
    </r>
  </si>
  <si>
    <t>YEŞİL HÜCRELERE İLGİLİ DÖNEMDE VE YBÜ'DE KULLANILAN O SATIRDAKİ ANTİBİYOTİĞİN TOPLAM MİKTARINI GRAM CİNSİNDEN                            (KOLİSTİN İÇİN MU CİNSİNDEN) RAKAMLA YAZINIZ. ONDALIK SAYI GİREBİLİRSİNİZ (1 GRAM = 1000 MİLİGRAM, MU: Milyon Ünite).                                                                                       * HASTA GÜNÜ MUTLAKA GİRİLMELİDİR!</t>
  </si>
  <si>
    <t>Meropenem</t>
  </si>
  <si>
    <t>KULLANIM YÜZDESİ %</t>
  </si>
  <si>
    <t>Antibiyotik</t>
  </si>
  <si>
    <t>Miktar</t>
  </si>
  <si>
    <t>Birim</t>
  </si>
  <si>
    <t>Eşdeğer</t>
  </si>
  <si>
    <t xml:space="preserve">1 milyon IU (Internasyonal ünite) = 1 MU (Milyon ünite) </t>
  </si>
  <si>
    <t xml:space="preserve">Kolistin </t>
  </si>
  <si>
    <t>gram</t>
  </si>
  <si>
    <t>mg</t>
  </si>
  <si>
    <t>Polimiksin B sulfat</t>
  </si>
  <si>
    <t>IU</t>
  </si>
  <si>
    <t>1 mg Kolistin = 30,000 IU = 0.03 MU</t>
  </si>
  <si>
    <t>Yalnızca YEŞİL hücrelere giriş yapılır!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</si>
</sst>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;;;"/>
    <numFmt numFmtId="166" formatCode="0.000"/>
    <numFmt numFmtId="167" formatCode="0.0000"/>
    <numFmt numFmtId="168" formatCode="0.0000000000000000000000000E+00"/>
  </numFmts>
  <fonts count="18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9"/>
      <color rgb="FF000000"/>
      <name val="Verdana"/>
      <family val="2"/>
      <charset val="162"/>
    </font>
    <font>
      <b/>
      <sz val="12"/>
      <color rgb="FFFF0000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b/>
      <sz val="18"/>
      <color rgb="FF00B05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i/>
      <sz val="18"/>
      <color theme="1"/>
      <name val="Comic Sans MS"/>
      <family val="4"/>
      <charset val="162"/>
    </font>
    <font>
      <b/>
      <sz val="18"/>
      <color theme="0"/>
      <name val="Comic Sans MS"/>
      <family val="4"/>
      <charset val="162"/>
    </font>
    <font>
      <b/>
      <sz val="18"/>
      <color theme="1"/>
      <name val="Comic Sans MS"/>
      <family val="4"/>
      <charset val="162"/>
    </font>
    <font>
      <sz val="18"/>
      <color theme="1"/>
      <name val="Comic Sans MS"/>
      <family val="4"/>
      <charset val="162"/>
    </font>
    <font>
      <b/>
      <sz val="20"/>
      <color rgb="FF00B050"/>
      <name val="Comic Sans MS"/>
      <family val="4"/>
      <charset val="16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2" fillId="0" borderId="0"/>
  </cellStyleXfs>
  <cellXfs count="124">
    <xf numFmtId="0" fontId="0" fillId="0" borderId="0" xfId="0"/>
    <xf numFmtId="164" fontId="0" fillId="3" borderId="1" xfId="0" applyNumberFormat="1" applyFill="1" applyBorder="1" applyAlignment="1">
      <alignment horizontal="center" vertical="center"/>
    </xf>
    <xf numFmtId="0" fontId="3" fillId="4" borderId="1" xfId="0" applyFont="1" applyFill="1" applyBorder="1"/>
    <xf numFmtId="0" fontId="3" fillId="4" borderId="5" xfId="0" applyFont="1" applyFill="1" applyBorder="1"/>
    <xf numFmtId="0" fontId="3" fillId="4" borderId="10" xfId="0" applyFont="1" applyFill="1" applyBorder="1"/>
    <xf numFmtId="0" fontId="0" fillId="4" borderId="12" xfId="0" applyFont="1" applyFill="1" applyBorder="1"/>
    <xf numFmtId="0" fontId="0" fillId="4" borderId="13" xfId="0" applyFont="1" applyFill="1" applyBorder="1"/>
    <xf numFmtId="0" fontId="3" fillId="4" borderId="13" xfId="0" applyFont="1" applyFill="1" applyBorder="1"/>
    <xf numFmtId="164" fontId="0" fillId="3" borderId="5" xfId="0" applyNumberFormat="1" applyFill="1" applyBorder="1" applyAlignment="1">
      <alignment horizontal="center" vertical="center"/>
    </xf>
    <xf numFmtId="164" fontId="0" fillId="3" borderId="10" xfId="0" applyNumberFormat="1" applyFill="1" applyBorder="1" applyAlignment="1">
      <alignment horizontal="center" vertical="center"/>
    </xf>
    <xf numFmtId="164" fontId="0" fillId="3" borderId="13" xfId="0" applyNumberFormat="1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164" fontId="0" fillId="3" borderId="13" xfId="0" applyNumberForma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vertical="center"/>
    </xf>
    <xf numFmtId="0" fontId="1" fillId="4" borderId="24" xfId="0" applyFont="1" applyFill="1" applyBorder="1" applyAlignment="1">
      <alignment vertical="center"/>
    </xf>
    <xf numFmtId="0" fontId="1" fillId="4" borderId="25" xfId="0" applyFont="1" applyFill="1" applyBorder="1" applyAlignment="1">
      <alignment vertical="center"/>
    </xf>
    <xf numFmtId="0" fontId="0" fillId="4" borderId="26" xfId="0" applyFont="1" applyFill="1" applyBorder="1"/>
    <xf numFmtId="0" fontId="0" fillId="4" borderId="27" xfId="0" applyFont="1" applyFill="1" applyBorder="1"/>
    <xf numFmtId="0" fontId="0" fillId="4" borderId="28" xfId="0" applyFont="1" applyFill="1" applyBorder="1"/>
    <xf numFmtId="0" fontId="0" fillId="4" borderId="29" xfId="0" applyFont="1" applyFill="1" applyBorder="1"/>
    <xf numFmtId="0" fontId="0" fillId="4" borderId="34" xfId="0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0" fillId="4" borderId="36" xfId="0" applyFill="1" applyBorder="1" applyAlignment="1">
      <alignment horizontal="center" vertical="center"/>
    </xf>
    <xf numFmtId="0" fontId="0" fillId="4" borderId="37" xfId="0" applyFill="1" applyBorder="1" applyAlignment="1">
      <alignment horizontal="center" vertical="center"/>
    </xf>
    <xf numFmtId="164" fontId="0" fillId="3" borderId="12" xfId="0" applyNumberFormat="1" applyFill="1" applyBorder="1" applyAlignment="1">
      <alignment horizontal="center" vertical="center"/>
    </xf>
    <xf numFmtId="1" fontId="0" fillId="3" borderId="14" xfId="0" applyNumberFormat="1" applyFill="1" applyBorder="1" applyAlignment="1">
      <alignment horizontal="center" vertical="center"/>
    </xf>
    <xf numFmtId="164" fontId="0" fillId="3" borderId="4" xfId="0" applyNumberFormat="1" applyFill="1" applyBorder="1" applyAlignment="1">
      <alignment horizontal="center" vertical="center"/>
    </xf>
    <xf numFmtId="1" fontId="0" fillId="3" borderId="6" xfId="0" applyNumberFormat="1" applyFill="1" applyBorder="1" applyAlignment="1">
      <alignment horizontal="center" vertical="center"/>
    </xf>
    <xf numFmtId="164" fontId="0" fillId="3" borderId="7" xfId="0" applyNumberFormat="1" applyFill="1" applyBorder="1" applyAlignment="1">
      <alignment horizontal="center" vertical="center"/>
    </xf>
    <xf numFmtId="1" fontId="0" fillId="3" borderId="8" xfId="0" applyNumberFormat="1" applyFill="1" applyBorder="1" applyAlignment="1">
      <alignment horizontal="center" vertical="center"/>
    </xf>
    <xf numFmtId="164" fontId="0" fillId="3" borderId="9" xfId="0" applyNumberFormat="1" applyFill="1" applyBorder="1" applyAlignment="1">
      <alignment horizontal="center" vertical="center"/>
    </xf>
    <xf numFmtId="1" fontId="0" fillId="3" borderId="11" xfId="0" applyNumberFormat="1" applyFill="1" applyBorder="1" applyAlignment="1">
      <alignment horizontal="center" vertical="center"/>
    </xf>
    <xf numFmtId="0" fontId="0" fillId="4" borderId="34" xfId="0" applyFont="1" applyFill="1" applyBorder="1"/>
    <xf numFmtId="0" fontId="5" fillId="4" borderId="12" xfId="0" applyFont="1" applyFill="1" applyBorder="1" applyAlignment="1">
      <alignment vertical="center"/>
    </xf>
    <xf numFmtId="0" fontId="5" fillId="4" borderId="34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4" borderId="34" xfId="0" applyFont="1" applyFill="1" applyBorder="1" applyAlignment="1">
      <alignment vertical="center"/>
    </xf>
    <xf numFmtId="165" fontId="1" fillId="0" borderId="0" xfId="0" applyNumberFormat="1" applyFont="1" applyAlignment="1" applyProtection="1">
      <alignment horizontal="right"/>
      <protection hidden="1"/>
    </xf>
    <xf numFmtId="165" fontId="0" fillId="0" borderId="0" xfId="0" applyNumberFormat="1" applyProtection="1">
      <protection hidden="1"/>
    </xf>
    <xf numFmtId="165" fontId="0" fillId="0" borderId="0" xfId="0" applyNumberFormat="1"/>
    <xf numFmtId="0" fontId="1" fillId="2" borderId="30" xfId="0" applyFont="1" applyFill="1" applyBorder="1" applyAlignment="1" applyProtection="1">
      <alignment horizontal="center" vertical="center"/>
      <protection locked="0"/>
    </xf>
    <xf numFmtId="0" fontId="5" fillId="2" borderId="32" xfId="0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30" xfId="0" applyFill="1" applyBorder="1" applyAlignment="1" applyProtection="1">
      <alignment horizontal="center" vertical="center"/>
      <protection locked="0"/>
    </xf>
    <xf numFmtId="0" fontId="0" fillId="2" borderId="31" xfId="0" applyFill="1" applyBorder="1" applyAlignment="1" applyProtection="1">
      <alignment horizontal="center" vertical="center"/>
      <protection locked="0"/>
    </xf>
    <xf numFmtId="0" fontId="0" fillId="2" borderId="32" xfId="0" applyFill="1" applyBorder="1" applyAlignment="1" applyProtection="1">
      <alignment horizontal="center" vertical="center"/>
      <protection locked="0"/>
    </xf>
    <xf numFmtId="0" fontId="0" fillId="0" borderId="0" xfId="0" applyNumberFormat="1" applyProtection="1"/>
    <xf numFmtId="0" fontId="9" fillId="0" borderId="0" xfId="0" applyNumberFormat="1" applyFont="1" applyProtection="1"/>
    <xf numFmtId="0" fontId="5" fillId="4" borderId="26" xfId="0" applyFont="1" applyFill="1" applyBorder="1" applyAlignment="1">
      <alignment vertical="center"/>
    </xf>
    <xf numFmtId="0" fontId="5" fillId="4" borderId="48" xfId="0" applyFont="1" applyFill="1" applyBorder="1" applyAlignment="1">
      <alignment vertical="center"/>
    </xf>
    <xf numFmtId="0" fontId="4" fillId="4" borderId="3" xfId="0" applyFont="1" applyFill="1" applyBorder="1" applyAlignment="1">
      <alignment horizontal="center" vertical="center" wrapText="1"/>
    </xf>
    <xf numFmtId="14" fontId="1" fillId="2" borderId="31" xfId="0" applyNumberFormat="1" applyFont="1" applyFill="1" applyBorder="1" applyAlignment="1" applyProtection="1">
      <alignment horizontal="center" vertical="center"/>
      <protection locked="0"/>
    </xf>
    <xf numFmtId="0" fontId="13" fillId="4" borderId="1" xfId="1" applyFont="1" applyFill="1" applyBorder="1" applyAlignment="1">
      <alignment horizontal="left" vertical="center" wrapText="1"/>
    </xf>
    <xf numFmtId="0" fontId="13" fillId="4" borderId="1" xfId="1" applyFont="1" applyFill="1" applyBorder="1" applyAlignment="1">
      <alignment horizontal="center" vertical="center" wrapText="1"/>
    </xf>
    <xf numFmtId="0" fontId="12" fillId="0" borderId="0" xfId="1"/>
    <xf numFmtId="165" fontId="12" fillId="0" borderId="0" xfId="1" applyNumberFormat="1"/>
    <xf numFmtId="0" fontId="16" fillId="2" borderId="1" xfId="1" applyFont="1" applyFill="1" applyBorder="1" applyAlignment="1" applyProtection="1">
      <alignment horizontal="center" vertical="center" wrapText="1"/>
      <protection locked="0"/>
    </xf>
    <xf numFmtId="0" fontId="15" fillId="4" borderId="1" xfId="1" applyFont="1" applyFill="1" applyBorder="1" applyAlignment="1">
      <alignment horizontal="center" vertical="center" wrapText="1"/>
    </xf>
    <xf numFmtId="164" fontId="15" fillId="7" borderId="1" xfId="1" applyNumberFormat="1" applyFont="1" applyFill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left" vertical="center" wrapText="1"/>
    </xf>
    <xf numFmtId="166" fontId="15" fillId="7" borderId="1" xfId="1" applyNumberFormat="1" applyFont="1" applyFill="1" applyBorder="1" applyAlignment="1">
      <alignment horizontal="center" vertical="center" wrapText="1"/>
    </xf>
    <xf numFmtId="0" fontId="15" fillId="7" borderId="1" xfId="1" applyFont="1" applyFill="1" applyBorder="1" applyAlignment="1">
      <alignment horizontal="center" vertical="center" wrapText="1"/>
    </xf>
    <xf numFmtId="167" fontId="12" fillId="0" borderId="0" xfId="1" applyNumberFormat="1"/>
    <xf numFmtId="168" fontId="12" fillId="0" borderId="0" xfId="1" applyNumberFormat="1"/>
    <xf numFmtId="0" fontId="14" fillId="0" borderId="0" xfId="1" applyFont="1" applyFill="1" applyBorder="1" applyAlignment="1">
      <alignment vertical="center" wrapText="1"/>
    </xf>
    <xf numFmtId="0" fontId="6" fillId="5" borderId="46" xfId="0" applyFont="1" applyFill="1" applyBorder="1" applyAlignment="1">
      <alignment horizontal="left" vertical="center" wrapText="1"/>
    </xf>
    <xf numFmtId="0" fontId="6" fillId="5" borderId="47" xfId="0" applyFont="1" applyFill="1" applyBorder="1" applyAlignment="1">
      <alignment horizontal="left" vertical="center" wrapText="1"/>
    </xf>
    <xf numFmtId="0" fontId="6" fillId="5" borderId="33" xfId="0" applyFont="1" applyFill="1" applyBorder="1" applyAlignment="1">
      <alignment horizontal="left" vertical="center" wrapText="1"/>
    </xf>
    <xf numFmtId="0" fontId="0" fillId="5" borderId="0" xfId="0" applyFont="1" applyFill="1" applyAlignment="1">
      <alignment horizontal="left" vertical="top" wrapText="1"/>
    </xf>
    <xf numFmtId="0" fontId="0" fillId="5" borderId="44" xfId="0" applyFont="1" applyFill="1" applyBorder="1" applyAlignment="1">
      <alignment horizontal="left" vertical="top" wrapText="1"/>
    </xf>
    <xf numFmtId="0" fontId="0" fillId="5" borderId="39" xfId="0" applyFont="1" applyFill="1" applyBorder="1" applyAlignment="1">
      <alignment horizontal="left" vertical="top" wrapText="1"/>
    </xf>
    <xf numFmtId="0" fontId="0" fillId="5" borderId="45" xfId="0" applyFont="1" applyFill="1" applyBorder="1" applyAlignment="1">
      <alignment horizontal="left" vertical="top" wrapText="1"/>
    </xf>
    <xf numFmtId="0" fontId="10" fillId="5" borderId="42" xfId="0" applyFont="1" applyFill="1" applyBorder="1" applyAlignment="1">
      <alignment horizontal="center" vertical="center" wrapText="1"/>
    </xf>
    <xf numFmtId="0" fontId="10" fillId="5" borderId="38" xfId="0" applyFont="1" applyFill="1" applyBorder="1" applyAlignment="1">
      <alignment horizontal="center" vertical="center" wrapText="1"/>
    </xf>
    <xf numFmtId="0" fontId="10" fillId="5" borderId="43" xfId="0" applyFont="1" applyFill="1" applyBorder="1" applyAlignment="1">
      <alignment horizontal="center" vertical="center" wrapText="1"/>
    </xf>
    <xf numFmtId="0" fontId="10" fillId="5" borderId="40" xfId="0" applyFont="1" applyFill="1" applyBorder="1" applyAlignment="1">
      <alignment horizontal="center"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10" fillId="5" borderId="44" xfId="0" applyFont="1" applyFill="1" applyBorder="1" applyAlignment="1">
      <alignment horizontal="center" vertical="center" wrapText="1"/>
    </xf>
    <xf numFmtId="0" fontId="10" fillId="5" borderId="41" xfId="0" applyFont="1" applyFill="1" applyBorder="1" applyAlignment="1">
      <alignment horizontal="center" vertical="center" wrapText="1"/>
    </xf>
    <xf numFmtId="0" fontId="10" fillId="5" borderId="39" xfId="0" applyFont="1" applyFill="1" applyBorder="1" applyAlignment="1">
      <alignment horizontal="center" vertical="center" wrapText="1"/>
    </xf>
    <xf numFmtId="0" fontId="10" fillId="5" borderId="45" xfId="0" applyFont="1" applyFill="1" applyBorder="1" applyAlignment="1">
      <alignment horizontal="center" vertical="center" wrapText="1"/>
    </xf>
    <xf numFmtId="0" fontId="11" fillId="5" borderId="46" xfId="0" applyFont="1" applyFill="1" applyBorder="1" applyAlignment="1">
      <alignment horizontal="left" vertical="center" wrapText="1"/>
    </xf>
    <xf numFmtId="0" fontId="11" fillId="5" borderId="47" xfId="0" applyFont="1" applyFill="1" applyBorder="1" applyAlignment="1">
      <alignment horizontal="left" vertical="center" wrapText="1"/>
    </xf>
    <xf numFmtId="0" fontId="11" fillId="5" borderId="33" xfId="0" applyFont="1" applyFill="1" applyBorder="1" applyAlignment="1">
      <alignment horizontal="left" vertical="center" wrapText="1"/>
    </xf>
    <xf numFmtId="0" fontId="6" fillId="5" borderId="42" xfId="0" applyFont="1" applyFill="1" applyBorder="1" applyAlignment="1">
      <alignment horizontal="left" vertical="center" wrapText="1"/>
    </xf>
    <xf numFmtId="0" fontId="6" fillId="5" borderId="43" xfId="0" applyFont="1" applyFill="1" applyBorder="1" applyAlignment="1">
      <alignment horizontal="left" vertical="center" wrapText="1"/>
    </xf>
    <xf numFmtId="0" fontId="6" fillId="5" borderId="40" xfId="0" applyFont="1" applyFill="1" applyBorder="1" applyAlignment="1">
      <alignment horizontal="left" vertical="center" wrapText="1"/>
    </xf>
    <xf numFmtId="0" fontId="6" fillId="5" borderId="44" xfId="0" applyFont="1" applyFill="1" applyBorder="1" applyAlignment="1">
      <alignment horizontal="left" vertical="center" wrapText="1"/>
    </xf>
    <xf numFmtId="0" fontId="6" fillId="5" borderId="41" xfId="0" applyFont="1" applyFill="1" applyBorder="1" applyAlignment="1">
      <alignment horizontal="left" vertical="center" wrapText="1"/>
    </xf>
    <xf numFmtId="0" fontId="6" fillId="5" borderId="45" xfId="0" applyFont="1" applyFill="1" applyBorder="1" applyAlignment="1">
      <alignment horizontal="left" vertical="center" wrapText="1"/>
    </xf>
    <xf numFmtId="164" fontId="0" fillId="3" borderId="7" xfId="0" applyNumberFormat="1" applyFill="1" applyBorder="1" applyAlignment="1">
      <alignment horizontal="center" vertical="center" wrapText="1"/>
    </xf>
    <xf numFmtId="164" fontId="0" fillId="3" borderId="9" xfId="0" applyNumberFormat="1" applyFill="1" applyBorder="1" applyAlignment="1">
      <alignment horizontal="center" vertical="center" wrapText="1"/>
    </xf>
    <xf numFmtId="164" fontId="0" fillId="3" borderId="4" xfId="0" applyNumberFormat="1" applyFill="1" applyBorder="1" applyAlignment="1">
      <alignment horizontal="center" vertical="center" wrapText="1"/>
    </xf>
    <xf numFmtId="164" fontId="0" fillId="3" borderId="15" xfId="0" applyNumberFormat="1" applyFill="1" applyBorder="1" applyAlignment="1">
      <alignment horizontal="center" vertical="center" wrapText="1"/>
    </xf>
    <xf numFmtId="164" fontId="0" fillId="3" borderId="16" xfId="0" applyNumberFormat="1" applyFill="1" applyBorder="1" applyAlignment="1">
      <alignment horizontal="center" vertical="center" wrapText="1"/>
    </xf>
    <xf numFmtId="164" fontId="0" fillId="3" borderId="17" xfId="0" applyNumberFormat="1" applyFill="1" applyBorder="1" applyAlignment="1">
      <alignment horizontal="center" vertical="center" wrapText="1"/>
    </xf>
    <xf numFmtId="0" fontId="0" fillId="4" borderId="7" xfId="0" applyFont="1" applyFill="1" applyBorder="1" applyAlignment="1">
      <alignment horizontal="left" vertical="center" wrapText="1"/>
    </xf>
    <xf numFmtId="0" fontId="0" fillId="4" borderId="9" xfId="0" applyFont="1" applyFill="1" applyBorder="1" applyAlignment="1">
      <alignment horizontal="left" vertical="center" wrapText="1"/>
    </xf>
    <xf numFmtId="0" fontId="0" fillId="4" borderId="4" xfId="0" applyFont="1" applyFill="1" applyBorder="1" applyAlignment="1">
      <alignment horizontal="left" vertical="center" wrapText="1"/>
    </xf>
    <xf numFmtId="0" fontId="0" fillId="4" borderId="35" xfId="0" applyFont="1" applyFill="1" applyBorder="1" applyAlignment="1">
      <alignment horizontal="left" vertical="center" wrapText="1"/>
    </xf>
    <xf numFmtId="0" fontId="0" fillId="4" borderId="36" xfId="0" applyFont="1" applyFill="1" applyBorder="1" applyAlignment="1">
      <alignment horizontal="left" vertical="center" wrapText="1"/>
    </xf>
    <xf numFmtId="0" fontId="0" fillId="4" borderId="37" xfId="0" applyFont="1" applyFill="1" applyBorder="1" applyAlignment="1">
      <alignment horizontal="left" vertical="center" wrapText="1"/>
    </xf>
    <xf numFmtId="0" fontId="0" fillId="4" borderId="15" xfId="0" applyFont="1" applyFill="1" applyBorder="1" applyAlignment="1">
      <alignment horizontal="left" vertical="center" wrapText="1"/>
    </xf>
    <xf numFmtId="0" fontId="0" fillId="4" borderId="16" xfId="0" applyFont="1" applyFill="1" applyBorder="1" applyAlignment="1">
      <alignment horizontal="left" vertical="center" wrapText="1"/>
    </xf>
    <xf numFmtId="0" fontId="0" fillId="4" borderId="17" xfId="0" applyFont="1" applyFill="1" applyBorder="1" applyAlignment="1">
      <alignment horizontal="left" vertical="center" wrapText="1"/>
    </xf>
    <xf numFmtId="0" fontId="0" fillId="4" borderId="38" xfId="0" applyFont="1" applyFill="1" applyBorder="1" applyAlignment="1">
      <alignment horizontal="left" vertical="center" wrapText="1"/>
    </xf>
    <xf numFmtId="0" fontId="0" fillId="4" borderId="0" xfId="0" applyFont="1" applyFill="1" applyBorder="1" applyAlignment="1">
      <alignment horizontal="left" vertical="center" wrapText="1"/>
    </xf>
    <xf numFmtId="0" fontId="0" fillId="4" borderId="39" xfId="0" applyFont="1" applyFill="1" applyBorder="1" applyAlignment="1">
      <alignment horizontal="left" vertical="center" wrapText="1"/>
    </xf>
    <xf numFmtId="164" fontId="0" fillId="3" borderId="2" xfId="0" applyNumberFormat="1" applyFill="1" applyBorder="1" applyAlignment="1">
      <alignment horizontal="center" vertical="center" wrapText="1"/>
    </xf>
    <xf numFmtId="164" fontId="0" fillId="3" borderId="19" xfId="0" applyNumberFormat="1" applyFill="1" applyBorder="1" applyAlignment="1">
      <alignment horizontal="center" vertical="center" wrapText="1"/>
    </xf>
    <xf numFmtId="164" fontId="0" fillId="3" borderId="21" xfId="0" applyNumberFormat="1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20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0" fillId="4" borderId="46" xfId="0" applyFont="1" applyFill="1" applyBorder="1" applyAlignment="1">
      <alignment horizontal="left" vertical="center" wrapText="1"/>
    </xf>
    <xf numFmtId="0" fontId="0" fillId="4" borderId="33" xfId="0" applyFont="1" applyFill="1" applyBorder="1" applyAlignment="1">
      <alignment horizontal="left" vertical="center" wrapText="1"/>
    </xf>
    <xf numFmtId="0" fontId="14" fillId="6" borderId="1" xfId="1" applyFont="1" applyFill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left" vertical="center" wrapText="1"/>
    </xf>
    <xf numFmtId="0" fontId="15" fillId="7" borderId="49" xfId="1" applyFont="1" applyFill="1" applyBorder="1" applyAlignment="1">
      <alignment horizontal="center" vertical="center" wrapText="1"/>
    </xf>
    <xf numFmtId="0" fontId="15" fillId="7" borderId="50" xfId="1" applyFont="1" applyFill="1" applyBorder="1" applyAlignment="1">
      <alignment horizontal="center" vertical="center" wrapText="1"/>
    </xf>
    <xf numFmtId="0" fontId="17" fillId="9" borderId="1" xfId="1" applyFont="1" applyFill="1" applyBorder="1" applyAlignment="1">
      <alignment horizontal="center" vertical="center" wrapText="1"/>
    </xf>
    <xf numFmtId="0" fontId="14" fillId="8" borderId="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613E47C9-3924-4228-8E46-E08101F602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Sayfa1!$F$11</c:f>
              <c:strCache>
                <c:ptCount val="1"/>
                <c:pt idx="0">
                  <c:v>TOPLAM DDD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Sayfa1!$C$12:$C$41</c:f>
              <c:strCache>
                <c:ptCount val="30"/>
                <c:pt idx="0">
                  <c:v>Tigesiklin</c:v>
                </c:pt>
                <c:pt idx="1">
                  <c:v>Ampisilin+Beta laktamaz inhibitörü</c:v>
                </c:pt>
                <c:pt idx="2">
                  <c:v>Amoksisilin+Beta laktamaz inhibitörü</c:v>
                </c:pt>
                <c:pt idx="3">
                  <c:v>Piperasilin+Beta laktamaz inhibitörü</c:v>
                </c:pt>
                <c:pt idx="4">
                  <c:v>Sefotaksim</c:v>
                </c:pt>
                <c:pt idx="5">
                  <c:v>Seftazidim</c:v>
                </c:pt>
                <c:pt idx="6">
                  <c:v>Seftriakson</c:v>
                </c:pt>
                <c:pt idx="7">
                  <c:v>Sefaperazon+Beta laktamaz inhibitörü</c:v>
                </c:pt>
                <c:pt idx="8">
                  <c:v>Sefepim</c:v>
                </c:pt>
                <c:pt idx="9">
                  <c:v>Seftazidim+Beta laktamaz inhibitörü</c:v>
                </c:pt>
                <c:pt idx="10">
                  <c:v>Meropenem</c:v>
                </c:pt>
                <c:pt idx="11">
                  <c:v>Ertapenem</c:v>
                </c:pt>
                <c:pt idx="12">
                  <c:v>İmipenem silastatin</c:v>
                </c:pt>
                <c:pt idx="13">
                  <c:v>Klaritromisin</c:v>
                </c:pt>
                <c:pt idx="14">
                  <c:v>Azitromisin</c:v>
                </c:pt>
                <c:pt idx="15">
                  <c:v>Klindamisin</c:v>
                </c:pt>
                <c:pt idx="16">
                  <c:v>Gentamisin</c:v>
                </c:pt>
                <c:pt idx="17">
                  <c:v>Amikasin</c:v>
                </c:pt>
                <c:pt idx="18">
                  <c:v>Netilmisin</c:v>
                </c:pt>
                <c:pt idx="19">
                  <c:v>Siprofloksasin</c:v>
                </c:pt>
                <c:pt idx="20">
                  <c:v>Levofloksasin</c:v>
                </c:pt>
                <c:pt idx="21">
                  <c:v>Moksifloksasin</c:v>
                </c:pt>
                <c:pt idx="22">
                  <c:v>Vankomisin</c:v>
                </c:pt>
                <c:pt idx="23">
                  <c:v>Teikoplanin</c:v>
                </c:pt>
                <c:pt idx="24">
                  <c:v>Kolistin</c:v>
                </c:pt>
                <c:pt idx="25">
                  <c:v>Polimiksin B</c:v>
                </c:pt>
                <c:pt idx="26">
                  <c:v>Metronidazol</c:v>
                </c:pt>
                <c:pt idx="27">
                  <c:v>Fosfomisin</c:v>
                </c:pt>
                <c:pt idx="28">
                  <c:v>Linezolid</c:v>
                </c:pt>
                <c:pt idx="29">
                  <c:v>Daptomisin</c:v>
                </c:pt>
              </c:strCache>
            </c:strRef>
          </c:cat>
          <c:val>
            <c:numRef>
              <c:f>Sayfa1!$F$12:$F$41</c:f>
              <c:numCache>
                <c:formatCode>0.0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64-4AB6-8C70-72F069C07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3046400"/>
        <c:axId val="493045416"/>
      </c:barChart>
      <c:catAx>
        <c:axId val="49304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93045416"/>
        <c:crosses val="autoZero"/>
        <c:auto val="1"/>
        <c:lblAlgn val="ctr"/>
        <c:lblOffset val="100"/>
        <c:noMultiLvlLbl val="0"/>
      </c:catAx>
      <c:valAx>
        <c:axId val="493045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93046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Sayfa1!$G$11</c:f>
              <c:strCache>
                <c:ptCount val="1"/>
                <c:pt idx="0">
                  <c:v>DDD/100 HASTA GÜNÜ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Sayfa1!$C$12:$C$41</c:f>
              <c:strCache>
                <c:ptCount val="30"/>
                <c:pt idx="0">
                  <c:v>Tigesiklin</c:v>
                </c:pt>
                <c:pt idx="1">
                  <c:v>Ampisilin+Beta laktamaz inhibitörü</c:v>
                </c:pt>
                <c:pt idx="2">
                  <c:v>Amoksisilin+Beta laktamaz inhibitörü</c:v>
                </c:pt>
                <c:pt idx="3">
                  <c:v>Piperasilin+Beta laktamaz inhibitörü</c:v>
                </c:pt>
                <c:pt idx="4">
                  <c:v>Sefotaksim</c:v>
                </c:pt>
                <c:pt idx="5">
                  <c:v>Seftazidim</c:v>
                </c:pt>
                <c:pt idx="6">
                  <c:v>Seftriakson</c:v>
                </c:pt>
                <c:pt idx="7">
                  <c:v>Sefaperazon+Beta laktamaz inhibitörü</c:v>
                </c:pt>
                <c:pt idx="8">
                  <c:v>Sefepim</c:v>
                </c:pt>
                <c:pt idx="9">
                  <c:v>Seftazidim+Beta laktamaz inhibitörü</c:v>
                </c:pt>
                <c:pt idx="10">
                  <c:v>Meropenem</c:v>
                </c:pt>
                <c:pt idx="11">
                  <c:v>Ertapenem</c:v>
                </c:pt>
                <c:pt idx="12">
                  <c:v>İmipenem silastatin</c:v>
                </c:pt>
                <c:pt idx="13">
                  <c:v>Klaritromisin</c:v>
                </c:pt>
                <c:pt idx="14">
                  <c:v>Azitromisin</c:v>
                </c:pt>
                <c:pt idx="15">
                  <c:v>Klindamisin</c:v>
                </c:pt>
                <c:pt idx="16">
                  <c:v>Gentamisin</c:v>
                </c:pt>
                <c:pt idx="17">
                  <c:v>Amikasin</c:v>
                </c:pt>
                <c:pt idx="18">
                  <c:v>Netilmisin</c:v>
                </c:pt>
                <c:pt idx="19">
                  <c:v>Siprofloksasin</c:v>
                </c:pt>
                <c:pt idx="20">
                  <c:v>Levofloksasin</c:v>
                </c:pt>
                <c:pt idx="21">
                  <c:v>Moksifloksasin</c:v>
                </c:pt>
                <c:pt idx="22">
                  <c:v>Vankomisin</c:v>
                </c:pt>
                <c:pt idx="23">
                  <c:v>Teikoplanin</c:v>
                </c:pt>
                <c:pt idx="24">
                  <c:v>Kolistin</c:v>
                </c:pt>
                <c:pt idx="25">
                  <c:v>Polimiksin B</c:v>
                </c:pt>
                <c:pt idx="26">
                  <c:v>Metronidazol</c:v>
                </c:pt>
                <c:pt idx="27">
                  <c:v>Fosfomisin</c:v>
                </c:pt>
                <c:pt idx="28">
                  <c:v>Linezolid</c:v>
                </c:pt>
                <c:pt idx="29">
                  <c:v>Daptomisin</c:v>
                </c:pt>
              </c:strCache>
            </c:strRef>
          </c:cat>
          <c:val>
            <c:numRef>
              <c:f>Sayfa1!$G$12:$G$41</c:f>
              <c:numCache>
                <c:formatCode>0.0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4F-4DD1-9EA0-93646B718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6257488"/>
        <c:axId val="496253880"/>
      </c:barChart>
      <c:catAx>
        <c:axId val="496257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96253880"/>
        <c:crosses val="autoZero"/>
        <c:auto val="1"/>
        <c:lblAlgn val="ctr"/>
        <c:lblOffset val="100"/>
        <c:noMultiLvlLbl val="0"/>
      </c:catAx>
      <c:valAx>
        <c:axId val="496253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96257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Sayfa1!$H$11</c:f>
              <c:strCache>
                <c:ptCount val="1"/>
                <c:pt idx="0">
                  <c:v>KULLANIM YÜZDESİ (%)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Sayfa1!$C$12:$C$41</c:f>
              <c:strCache>
                <c:ptCount val="30"/>
                <c:pt idx="0">
                  <c:v>Tigesiklin</c:v>
                </c:pt>
                <c:pt idx="1">
                  <c:v>Ampisilin+Beta laktamaz inhibitörü</c:v>
                </c:pt>
                <c:pt idx="2">
                  <c:v>Amoksisilin+Beta laktamaz inhibitörü</c:v>
                </c:pt>
                <c:pt idx="3">
                  <c:v>Piperasilin+Beta laktamaz inhibitörü</c:v>
                </c:pt>
                <c:pt idx="4">
                  <c:v>Sefotaksim</c:v>
                </c:pt>
                <c:pt idx="5">
                  <c:v>Seftazidim</c:v>
                </c:pt>
                <c:pt idx="6">
                  <c:v>Seftriakson</c:v>
                </c:pt>
                <c:pt idx="7">
                  <c:v>Sefaperazon+Beta laktamaz inhibitörü</c:v>
                </c:pt>
                <c:pt idx="8">
                  <c:v>Sefepim</c:v>
                </c:pt>
                <c:pt idx="9">
                  <c:v>Seftazidim+Beta laktamaz inhibitörü</c:v>
                </c:pt>
                <c:pt idx="10">
                  <c:v>Meropenem</c:v>
                </c:pt>
                <c:pt idx="11">
                  <c:v>Ertapenem</c:v>
                </c:pt>
                <c:pt idx="12">
                  <c:v>İmipenem silastatin</c:v>
                </c:pt>
                <c:pt idx="13">
                  <c:v>Klaritromisin</c:v>
                </c:pt>
                <c:pt idx="14">
                  <c:v>Azitromisin</c:v>
                </c:pt>
                <c:pt idx="15">
                  <c:v>Klindamisin</c:v>
                </c:pt>
                <c:pt idx="16">
                  <c:v>Gentamisin</c:v>
                </c:pt>
                <c:pt idx="17">
                  <c:v>Amikasin</c:v>
                </c:pt>
                <c:pt idx="18">
                  <c:v>Netilmisin</c:v>
                </c:pt>
                <c:pt idx="19">
                  <c:v>Siprofloksasin</c:v>
                </c:pt>
                <c:pt idx="20">
                  <c:v>Levofloksasin</c:v>
                </c:pt>
                <c:pt idx="21">
                  <c:v>Moksifloksasin</c:v>
                </c:pt>
                <c:pt idx="22">
                  <c:v>Vankomisin</c:v>
                </c:pt>
                <c:pt idx="23">
                  <c:v>Teikoplanin</c:v>
                </c:pt>
                <c:pt idx="24">
                  <c:v>Kolistin</c:v>
                </c:pt>
                <c:pt idx="25">
                  <c:v>Polimiksin B</c:v>
                </c:pt>
                <c:pt idx="26">
                  <c:v>Metronidazol</c:v>
                </c:pt>
                <c:pt idx="27">
                  <c:v>Fosfomisin</c:v>
                </c:pt>
                <c:pt idx="28">
                  <c:v>Linezolid</c:v>
                </c:pt>
                <c:pt idx="29">
                  <c:v>Daptomisin</c:v>
                </c:pt>
              </c:strCache>
            </c:strRef>
          </c:cat>
          <c:val>
            <c:numRef>
              <c:f>Sayfa1!$H$12:$H$41</c:f>
              <c:numCache>
                <c:formatCode>0.0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7-463E-B5D2-115CD8413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2197456"/>
        <c:axId val="192203032"/>
      </c:barChart>
      <c:catAx>
        <c:axId val="19219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92203032"/>
        <c:crosses val="autoZero"/>
        <c:auto val="1"/>
        <c:lblAlgn val="ctr"/>
        <c:lblOffset val="100"/>
        <c:noMultiLvlLbl val="0"/>
      </c:catAx>
      <c:valAx>
        <c:axId val="192203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192197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Sayfa1!$V$11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Sayfa1!$U$12:$U$25</c:f>
              <c:strCache>
                <c:ptCount val="14"/>
                <c:pt idx="0">
                  <c:v>TETRASİKLİNLER</c:v>
                </c:pt>
                <c:pt idx="1">
                  <c:v>PENİSİLİNLER</c:v>
                </c:pt>
                <c:pt idx="2">
                  <c:v>3. KUŞAK SEFALOSPORİNLER</c:v>
                </c:pt>
                <c:pt idx="3">
                  <c:v>4. KUŞAK SEFALOSPORİNLER</c:v>
                </c:pt>
                <c:pt idx="4">
                  <c:v>#BAŞV!</c:v>
                </c:pt>
                <c:pt idx="5">
                  <c:v>KARBAPENEMLER</c:v>
                </c:pt>
                <c:pt idx="6">
                  <c:v>MAKROLİDLER</c:v>
                </c:pt>
                <c:pt idx="7">
                  <c:v>LİNKOZAMİDLER</c:v>
                </c:pt>
                <c:pt idx="8">
                  <c:v>#BAŞV!</c:v>
                </c:pt>
                <c:pt idx="9">
                  <c:v>#BAŞV!</c:v>
                </c:pt>
                <c:pt idx="10">
                  <c:v>GLİKOPEPTİDLER</c:v>
                </c:pt>
                <c:pt idx="11">
                  <c:v>POLİMİKSİNLER</c:v>
                </c:pt>
                <c:pt idx="12">
                  <c:v>LİNEZOLİD</c:v>
                </c:pt>
                <c:pt idx="13">
                  <c:v>DAPTOMİSİN</c:v>
                </c:pt>
              </c:strCache>
            </c:strRef>
          </c:cat>
          <c:val>
            <c:numRef>
              <c:f>Sayfa1!$V$12:$V$25</c:f>
              <c:numCache>
                <c:formatCode>;;;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4F-4B2E-A832-20A4AEFD0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7399960"/>
        <c:axId val="497400944"/>
      </c:barChart>
      <c:catAx>
        <c:axId val="497399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97400944"/>
        <c:crosses val="autoZero"/>
        <c:auto val="1"/>
        <c:lblAlgn val="ctr"/>
        <c:lblOffset val="100"/>
        <c:noMultiLvlLbl val="0"/>
      </c:catAx>
      <c:valAx>
        <c:axId val="497400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97399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Sayfa1!$W$11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Sayfa1!$U$12:$U$25</c:f>
              <c:strCache>
                <c:ptCount val="14"/>
                <c:pt idx="0">
                  <c:v>TETRASİKLİNLER</c:v>
                </c:pt>
                <c:pt idx="1">
                  <c:v>PENİSİLİNLER</c:v>
                </c:pt>
                <c:pt idx="2">
                  <c:v>3. KUŞAK SEFALOSPORİNLER</c:v>
                </c:pt>
                <c:pt idx="3">
                  <c:v>4. KUŞAK SEFALOSPORİNLER</c:v>
                </c:pt>
                <c:pt idx="4">
                  <c:v>#BAŞV!</c:v>
                </c:pt>
                <c:pt idx="5">
                  <c:v>KARBAPENEMLER</c:v>
                </c:pt>
                <c:pt idx="6">
                  <c:v>MAKROLİDLER</c:v>
                </c:pt>
                <c:pt idx="7">
                  <c:v>LİNKOZAMİDLER</c:v>
                </c:pt>
                <c:pt idx="8">
                  <c:v>#BAŞV!</c:v>
                </c:pt>
                <c:pt idx="9">
                  <c:v>#BAŞV!</c:v>
                </c:pt>
                <c:pt idx="10">
                  <c:v>GLİKOPEPTİDLER</c:v>
                </c:pt>
                <c:pt idx="11">
                  <c:v>POLİMİKSİNLER</c:v>
                </c:pt>
                <c:pt idx="12">
                  <c:v>LİNEZOLİD</c:v>
                </c:pt>
                <c:pt idx="13">
                  <c:v>DAPTOMİSİN</c:v>
                </c:pt>
              </c:strCache>
            </c:strRef>
          </c:cat>
          <c:val>
            <c:numRef>
              <c:f>Sayfa1!$W$12:$W$25</c:f>
              <c:numCache>
                <c:formatCode>;;;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6E-414A-A47A-92EC0E63A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0638984"/>
        <c:axId val="500644560"/>
      </c:barChart>
      <c:catAx>
        <c:axId val="500638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500644560"/>
        <c:crosses val="autoZero"/>
        <c:auto val="1"/>
        <c:lblAlgn val="ctr"/>
        <c:lblOffset val="100"/>
        <c:noMultiLvlLbl val="0"/>
      </c:catAx>
      <c:valAx>
        <c:axId val="500644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500638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Sayfa1!$X$11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Sayfa1!$U$12:$U$25</c:f>
              <c:strCache>
                <c:ptCount val="14"/>
                <c:pt idx="0">
                  <c:v>TETRASİKLİNLER</c:v>
                </c:pt>
                <c:pt idx="1">
                  <c:v>PENİSİLİNLER</c:v>
                </c:pt>
                <c:pt idx="2">
                  <c:v>3. KUŞAK SEFALOSPORİNLER</c:v>
                </c:pt>
                <c:pt idx="3">
                  <c:v>4. KUŞAK SEFALOSPORİNLER</c:v>
                </c:pt>
                <c:pt idx="4">
                  <c:v>#BAŞV!</c:v>
                </c:pt>
                <c:pt idx="5">
                  <c:v>KARBAPENEMLER</c:v>
                </c:pt>
                <c:pt idx="6">
                  <c:v>MAKROLİDLER</c:v>
                </c:pt>
                <c:pt idx="7">
                  <c:v>LİNKOZAMİDLER</c:v>
                </c:pt>
                <c:pt idx="8">
                  <c:v>#BAŞV!</c:v>
                </c:pt>
                <c:pt idx="9">
                  <c:v>#BAŞV!</c:v>
                </c:pt>
                <c:pt idx="10">
                  <c:v>GLİKOPEPTİDLER</c:v>
                </c:pt>
                <c:pt idx="11">
                  <c:v>POLİMİKSİNLER</c:v>
                </c:pt>
                <c:pt idx="12">
                  <c:v>LİNEZOLİD</c:v>
                </c:pt>
                <c:pt idx="13">
                  <c:v>DAPTOMİSİN</c:v>
                </c:pt>
              </c:strCache>
            </c:strRef>
          </c:cat>
          <c:val>
            <c:numRef>
              <c:f>Sayfa1!$X$12:$X$25</c:f>
              <c:numCache>
                <c:formatCode>;;;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43-47B8-9F76-69162D3AF3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93372976"/>
        <c:axId val="493368384"/>
      </c:barChart>
      <c:catAx>
        <c:axId val="493372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93368384"/>
        <c:crosses val="autoZero"/>
        <c:auto val="1"/>
        <c:lblAlgn val="ctr"/>
        <c:lblOffset val="100"/>
        <c:noMultiLvlLbl val="0"/>
      </c:catAx>
      <c:valAx>
        <c:axId val="49336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493372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821531</xdr:colOff>
      <xdr:row>48</xdr:row>
      <xdr:rowOff>161924</xdr:rowOff>
    </xdr:from>
    <xdr:to>
      <xdr:col>9</xdr:col>
      <xdr:colOff>123825</xdr:colOff>
      <xdr:row>67</xdr:row>
      <xdr:rowOff>35718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857249</xdr:colOff>
      <xdr:row>69</xdr:row>
      <xdr:rowOff>23812</xdr:rowOff>
    </xdr:from>
    <xdr:to>
      <xdr:col>9</xdr:col>
      <xdr:colOff>83344</xdr:colOff>
      <xdr:row>87</xdr:row>
      <xdr:rowOff>47624</xdr:rowOff>
    </xdr:to>
    <xdr:graphicFrame macro="">
      <xdr:nvGraphicFrame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892968</xdr:colOff>
      <xdr:row>89</xdr:row>
      <xdr:rowOff>21771</xdr:rowOff>
    </xdr:from>
    <xdr:to>
      <xdr:col>9</xdr:col>
      <xdr:colOff>73478</xdr:colOff>
      <xdr:row>109</xdr:row>
      <xdr:rowOff>71437</xdr:rowOff>
    </xdr:to>
    <xdr:graphicFrame macro="">
      <xdr:nvGraphicFrame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1304924</xdr:colOff>
      <xdr:row>48</xdr:row>
      <xdr:rowOff>138112</xdr:rowOff>
    </xdr:from>
    <xdr:to>
      <xdr:col>15</xdr:col>
      <xdr:colOff>392906</xdr:colOff>
      <xdr:row>66</xdr:row>
      <xdr:rowOff>154782</xdr:rowOff>
    </xdr:to>
    <xdr:graphicFrame macro="">
      <xdr:nvGraphicFrame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1357991</xdr:colOff>
      <xdr:row>69</xdr:row>
      <xdr:rowOff>26532</xdr:rowOff>
    </xdr:from>
    <xdr:to>
      <xdr:col>15</xdr:col>
      <xdr:colOff>321468</xdr:colOff>
      <xdr:row>86</xdr:row>
      <xdr:rowOff>142873</xdr:rowOff>
    </xdr:to>
    <xdr:graphicFrame macro="">
      <xdr:nvGraphicFrame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</xdr:col>
      <xdr:colOff>1339623</xdr:colOff>
      <xdr:row>88</xdr:row>
      <xdr:rowOff>150698</xdr:rowOff>
    </xdr:from>
    <xdr:to>
      <xdr:col>15</xdr:col>
      <xdr:colOff>261936</xdr:colOff>
      <xdr:row>109</xdr:row>
      <xdr:rowOff>95249</xdr:rowOff>
    </xdr:to>
    <xdr:graphicFrame macro="">
      <xdr:nvGraphicFramePr>
        <xdr:cNvPr id="8" name="Grafi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8"/>
  <sheetViews>
    <sheetView tabSelected="1" topLeftCell="C1" zoomScaleNormal="100" workbookViewId="0">
      <selection activeCell="E11" sqref="E11"/>
    </sheetView>
  </sheetViews>
  <sheetFormatPr defaultRowHeight="15" x14ac:dyDescent="0.25"/>
  <cols>
    <col min="1" max="1" width="22" customWidth="1"/>
    <col min="2" max="2" width="23.42578125" customWidth="1"/>
    <col min="3" max="3" width="35.7109375" customWidth="1"/>
    <col min="4" max="4" width="18.5703125" customWidth="1"/>
    <col min="5" max="5" width="13" customWidth="1"/>
    <col min="6" max="6" width="18.7109375" customWidth="1"/>
    <col min="7" max="8" width="21.5703125" customWidth="1"/>
    <col min="9" max="9" width="26" customWidth="1"/>
    <col min="10" max="10" width="28.42578125" customWidth="1"/>
    <col min="11" max="11" width="13.7109375" customWidth="1"/>
    <col min="12" max="12" width="21" customWidth="1"/>
    <col min="13" max="13" width="16.7109375" customWidth="1"/>
    <col min="14" max="14" width="19.42578125" customWidth="1"/>
    <col min="16" max="16" width="20.28515625" customWidth="1"/>
    <col min="21" max="21" width="26.85546875" customWidth="1"/>
  </cols>
  <sheetData>
    <row r="1" spans="1:24" ht="30.75" customHeight="1" x14ac:dyDescent="0.25">
      <c r="A1" s="70" t="s">
        <v>106</v>
      </c>
      <c r="B1" s="71"/>
      <c r="C1" s="13" t="s">
        <v>0</v>
      </c>
      <c r="D1" s="42"/>
      <c r="E1" s="74" t="s">
        <v>122</v>
      </c>
      <c r="F1" s="75"/>
      <c r="G1" s="75"/>
      <c r="H1" s="75"/>
      <c r="I1" s="75"/>
      <c r="J1" s="75"/>
      <c r="K1" s="75"/>
      <c r="L1" s="75"/>
      <c r="M1" s="75"/>
      <c r="N1" s="76"/>
    </row>
    <row r="2" spans="1:24" ht="32.25" customHeight="1" x14ac:dyDescent="0.25">
      <c r="A2" s="70"/>
      <c r="B2" s="71"/>
      <c r="C2" s="14" t="s">
        <v>96</v>
      </c>
      <c r="D2" s="53"/>
      <c r="E2" s="77"/>
      <c r="F2" s="78"/>
      <c r="G2" s="78"/>
      <c r="H2" s="78"/>
      <c r="I2" s="78"/>
      <c r="J2" s="78"/>
      <c r="K2" s="78"/>
      <c r="L2" s="78"/>
      <c r="M2" s="78"/>
      <c r="N2" s="79"/>
    </row>
    <row r="3" spans="1:24" ht="27.75" customHeight="1" x14ac:dyDescent="0.25">
      <c r="A3" s="70"/>
      <c r="B3" s="71"/>
      <c r="C3" s="14" t="s">
        <v>97</v>
      </c>
      <c r="D3" s="53"/>
      <c r="E3" s="77"/>
      <c r="F3" s="78"/>
      <c r="G3" s="78"/>
      <c r="H3" s="78"/>
      <c r="I3" s="78"/>
      <c r="J3" s="78"/>
      <c r="K3" s="78"/>
      <c r="L3" s="78"/>
      <c r="M3" s="78"/>
      <c r="N3" s="79"/>
    </row>
    <row r="4" spans="1:24" ht="39" customHeight="1" thickBot="1" x14ac:dyDescent="0.3">
      <c r="A4" s="72"/>
      <c r="B4" s="73"/>
      <c r="C4" s="15" t="s">
        <v>107</v>
      </c>
      <c r="D4" s="43"/>
      <c r="E4" s="80"/>
      <c r="F4" s="81"/>
      <c r="G4" s="81"/>
      <c r="H4" s="81"/>
      <c r="I4" s="81"/>
      <c r="J4" s="81"/>
      <c r="K4" s="81"/>
      <c r="L4" s="81"/>
      <c r="M4" s="81"/>
      <c r="N4" s="82"/>
    </row>
    <row r="5" spans="1:24" ht="30.75" customHeight="1" x14ac:dyDescent="0.25">
      <c r="A5" s="67" t="s">
        <v>98</v>
      </c>
      <c r="B5" s="83" t="s">
        <v>99</v>
      </c>
      <c r="C5" s="67" t="s">
        <v>100</v>
      </c>
      <c r="D5" s="86" t="s">
        <v>108</v>
      </c>
      <c r="E5" s="87"/>
      <c r="F5" s="67" t="s">
        <v>102</v>
      </c>
      <c r="G5" s="67" t="s">
        <v>103</v>
      </c>
      <c r="H5" s="67" t="s">
        <v>121</v>
      </c>
      <c r="I5" s="67" t="s">
        <v>109</v>
      </c>
      <c r="J5" s="67" t="s">
        <v>98</v>
      </c>
      <c r="K5" s="67" t="s">
        <v>104</v>
      </c>
      <c r="L5" s="67" t="s">
        <v>105</v>
      </c>
      <c r="M5" s="67" t="s">
        <v>110</v>
      </c>
      <c r="N5" s="67" t="s">
        <v>111</v>
      </c>
    </row>
    <row r="6" spans="1:24" ht="30.75" customHeight="1" x14ac:dyDescent="0.25">
      <c r="A6" s="68"/>
      <c r="B6" s="84"/>
      <c r="C6" s="68"/>
      <c r="D6" s="88"/>
      <c r="E6" s="89"/>
      <c r="F6" s="68"/>
      <c r="G6" s="68"/>
      <c r="H6" s="68"/>
      <c r="I6" s="68"/>
      <c r="J6" s="68"/>
      <c r="K6" s="68"/>
      <c r="L6" s="68"/>
      <c r="M6" s="68"/>
      <c r="N6" s="68"/>
    </row>
    <row r="7" spans="1:24" ht="30.75" customHeight="1" x14ac:dyDescent="0.25">
      <c r="A7" s="68"/>
      <c r="B7" s="84"/>
      <c r="C7" s="68"/>
      <c r="D7" s="88"/>
      <c r="E7" s="89"/>
      <c r="F7" s="68"/>
      <c r="G7" s="68"/>
      <c r="H7" s="68"/>
      <c r="I7" s="68"/>
      <c r="J7" s="68"/>
      <c r="K7" s="68"/>
      <c r="L7" s="68"/>
      <c r="M7" s="68"/>
      <c r="N7" s="68"/>
    </row>
    <row r="8" spans="1:24" ht="30.75" customHeight="1" x14ac:dyDescent="0.25">
      <c r="A8" s="68"/>
      <c r="B8" s="84"/>
      <c r="C8" s="68"/>
      <c r="D8" s="88"/>
      <c r="E8" s="89"/>
      <c r="F8" s="68"/>
      <c r="G8" s="68"/>
      <c r="H8" s="68"/>
      <c r="I8" s="68"/>
      <c r="J8" s="68"/>
      <c r="K8" s="68"/>
      <c r="L8" s="68"/>
      <c r="M8" s="68"/>
      <c r="N8" s="68"/>
    </row>
    <row r="9" spans="1:24" ht="24.75" customHeight="1" thickBot="1" x14ac:dyDescent="0.3">
      <c r="A9" s="68"/>
      <c r="B9" s="84"/>
      <c r="C9" s="68"/>
      <c r="D9" s="88"/>
      <c r="E9" s="89"/>
      <c r="F9" s="68"/>
      <c r="G9" s="68"/>
      <c r="H9" s="68"/>
      <c r="I9" s="68"/>
      <c r="J9" s="68"/>
      <c r="K9" s="68"/>
      <c r="L9" s="68"/>
      <c r="M9" s="68"/>
      <c r="N9" s="68"/>
    </row>
    <row r="10" spans="1:24" ht="30.75" hidden="1" customHeight="1" thickBot="1" x14ac:dyDescent="0.3">
      <c r="A10" s="69"/>
      <c r="B10" s="85"/>
      <c r="C10" s="69"/>
      <c r="D10" s="90"/>
      <c r="E10" s="91"/>
      <c r="F10" s="69"/>
      <c r="G10" s="69"/>
      <c r="H10" s="69"/>
      <c r="I10" s="69"/>
      <c r="J10" s="69"/>
      <c r="K10" s="69"/>
      <c r="L10" s="69"/>
      <c r="M10" s="69"/>
      <c r="N10" s="69"/>
    </row>
    <row r="11" spans="1:24" ht="85.5" customHeight="1" thickBot="1" x14ac:dyDescent="0.3">
      <c r="A11" s="33" t="s">
        <v>70</v>
      </c>
      <c r="B11" s="50" t="s">
        <v>72</v>
      </c>
      <c r="C11" s="51" t="s">
        <v>71</v>
      </c>
      <c r="D11" s="52" t="s">
        <v>101</v>
      </c>
      <c r="E11" s="34" t="s">
        <v>73</v>
      </c>
      <c r="F11" s="35" t="s">
        <v>74</v>
      </c>
      <c r="G11" s="36" t="s">
        <v>112</v>
      </c>
      <c r="H11" s="36" t="s">
        <v>120</v>
      </c>
      <c r="I11" s="37" t="s">
        <v>77</v>
      </c>
      <c r="J11" s="38" t="s">
        <v>70</v>
      </c>
      <c r="K11" s="35" t="s">
        <v>74</v>
      </c>
      <c r="L11" s="36" t="s">
        <v>75</v>
      </c>
      <c r="M11" s="36" t="s">
        <v>124</v>
      </c>
      <c r="N11" s="37" t="s">
        <v>77</v>
      </c>
      <c r="P11" s="39" t="s">
        <v>41</v>
      </c>
      <c r="Q11" s="40"/>
      <c r="R11" s="40"/>
      <c r="S11" s="40"/>
      <c r="T11" s="40"/>
      <c r="U11" s="40" t="s">
        <v>70</v>
      </c>
      <c r="V11" s="40" t="s">
        <v>74</v>
      </c>
      <c r="W11" s="40" t="s">
        <v>75</v>
      </c>
      <c r="X11" s="40" t="s">
        <v>76</v>
      </c>
    </row>
    <row r="12" spans="1:24" ht="15" customHeight="1" thickBot="1" x14ac:dyDescent="0.3">
      <c r="A12" s="5" t="s">
        <v>54</v>
      </c>
      <c r="B12" s="6" t="s">
        <v>42</v>
      </c>
      <c r="C12" s="16" t="s">
        <v>1</v>
      </c>
      <c r="D12" s="44"/>
      <c r="E12" s="20" t="s">
        <v>40</v>
      </c>
      <c r="F12" s="24">
        <f t="shared" ref="F12:F17" si="0">D12/P12</f>
        <v>0</v>
      </c>
      <c r="G12" s="10" t="e">
        <f>F12/D4*100</f>
        <v>#DIV/0!</v>
      </c>
      <c r="H12" s="10" t="e">
        <f>F12/F48*100</f>
        <v>#DIV/0!</v>
      </c>
      <c r="I12" s="25" t="e">
        <f t="shared" ref="I12:I41" si="1">_xlfn.RANK.EQ(G12,G:G,0)</f>
        <v>#DIV/0!</v>
      </c>
      <c r="J12" s="32" t="s">
        <v>54</v>
      </c>
      <c r="K12" s="24">
        <f>F12</f>
        <v>0</v>
      </c>
      <c r="L12" s="10" t="e">
        <f>K12/D4*100</f>
        <v>#DIV/0!</v>
      </c>
      <c r="M12" s="10" t="e">
        <f>K12/K48*100</f>
        <v>#DIV/0!</v>
      </c>
      <c r="N12" s="11">
        <f>_xlfn.RANK.EQ(K12,K12:K41,0)</f>
        <v>1</v>
      </c>
      <c r="P12" s="40">
        <v>0.1</v>
      </c>
      <c r="Q12" s="40" t="s">
        <v>78</v>
      </c>
      <c r="R12" s="40"/>
      <c r="S12" s="40"/>
      <c r="T12" s="40"/>
      <c r="U12" s="49" t="str">
        <f t="shared" ref="U12:X13" si="2">J12</f>
        <v>TETRASİKLİNLER</v>
      </c>
      <c r="V12" s="40">
        <f t="shared" si="2"/>
        <v>0</v>
      </c>
      <c r="W12" s="40" t="e">
        <f t="shared" si="2"/>
        <v>#DIV/0!</v>
      </c>
      <c r="X12" s="40" t="e">
        <f t="shared" si="2"/>
        <v>#DIV/0!</v>
      </c>
    </row>
    <row r="13" spans="1:24" x14ac:dyDescent="0.25">
      <c r="A13" s="100" t="s">
        <v>55</v>
      </c>
      <c r="B13" s="3" t="s">
        <v>7</v>
      </c>
      <c r="C13" s="17" t="s">
        <v>2</v>
      </c>
      <c r="D13" s="45"/>
      <c r="E13" s="21" t="s">
        <v>40</v>
      </c>
      <c r="F13" s="26">
        <f t="shared" si="0"/>
        <v>0</v>
      </c>
      <c r="G13" s="8" t="e">
        <f>F13/D4*100</f>
        <v>#DIV/0!</v>
      </c>
      <c r="H13" s="8" t="e">
        <f>F13/F48*100</f>
        <v>#DIV/0!</v>
      </c>
      <c r="I13" s="27" t="e">
        <f t="shared" si="1"/>
        <v>#DIV/0!</v>
      </c>
      <c r="J13" s="101" t="s">
        <v>55</v>
      </c>
      <c r="K13" s="94">
        <f>F13+F14+F15</f>
        <v>0</v>
      </c>
      <c r="L13" s="112" t="e">
        <f>K13/D4*100</f>
        <v>#DIV/0!</v>
      </c>
      <c r="M13" s="112" t="e">
        <f>K13/K48*100</f>
        <v>#DIV/0!</v>
      </c>
      <c r="N13" s="115">
        <f>_xlfn.RANK.EQ(K13,K12:K41,0)</f>
        <v>1</v>
      </c>
      <c r="P13" s="40">
        <v>6</v>
      </c>
      <c r="Q13" s="40" t="s">
        <v>80</v>
      </c>
      <c r="R13" s="40"/>
      <c r="S13" s="40"/>
      <c r="T13" s="40"/>
      <c r="U13" s="49" t="str">
        <f t="shared" si="2"/>
        <v>PENİSİLİNLER</v>
      </c>
      <c r="V13" s="40">
        <f t="shared" si="2"/>
        <v>0</v>
      </c>
      <c r="W13" s="40" t="e">
        <f t="shared" si="2"/>
        <v>#DIV/0!</v>
      </c>
      <c r="X13" s="40" t="e">
        <f t="shared" si="2"/>
        <v>#DIV/0!</v>
      </c>
    </row>
    <row r="14" spans="1:24" x14ac:dyDescent="0.25">
      <c r="A14" s="98"/>
      <c r="B14" s="2" t="s">
        <v>6</v>
      </c>
      <c r="C14" s="18" t="s">
        <v>3</v>
      </c>
      <c r="D14" s="46"/>
      <c r="E14" s="22" t="s">
        <v>40</v>
      </c>
      <c r="F14" s="28">
        <f t="shared" si="0"/>
        <v>0</v>
      </c>
      <c r="G14" s="1" t="e">
        <f>F14/D4*100</f>
        <v>#DIV/0!</v>
      </c>
      <c r="H14" s="1" t="e">
        <f>F14/F48*100</f>
        <v>#DIV/0!</v>
      </c>
      <c r="I14" s="29" t="e">
        <f t="shared" si="1"/>
        <v>#DIV/0!</v>
      </c>
      <c r="J14" s="102"/>
      <c r="K14" s="92"/>
      <c r="L14" s="110"/>
      <c r="M14" s="110"/>
      <c r="N14" s="113"/>
      <c r="P14" s="40">
        <v>3</v>
      </c>
      <c r="Q14" s="40" t="s">
        <v>79</v>
      </c>
      <c r="R14" s="40"/>
      <c r="S14" s="40"/>
      <c r="T14" s="40"/>
      <c r="U14" s="49" t="str">
        <f>J16</f>
        <v>3. KUŞAK SEFALOSPORİNLER</v>
      </c>
      <c r="V14" s="40">
        <f>K16</f>
        <v>0</v>
      </c>
      <c r="W14" s="40" t="e">
        <f>L16</f>
        <v>#DIV/0!</v>
      </c>
      <c r="X14" s="40" t="e">
        <f>M16</f>
        <v>#DIV/0!</v>
      </c>
    </row>
    <row r="15" spans="1:24" ht="15" customHeight="1" thickBot="1" x14ac:dyDescent="0.3">
      <c r="A15" s="99"/>
      <c r="B15" s="4" t="s">
        <v>5</v>
      </c>
      <c r="C15" s="19" t="s">
        <v>4</v>
      </c>
      <c r="D15" s="47"/>
      <c r="E15" s="23" t="s">
        <v>40</v>
      </c>
      <c r="F15" s="30">
        <f t="shared" si="0"/>
        <v>0</v>
      </c>
      <c r="G15" s="9" t="e">
        <f>F15/D4*100</f>
        <v>#DIV/0!</v>
      </c>
      <c r="H15" s="9" t="e">
        <f>F15/F48*100</f>
        <v>#DIV/0!</v>
      </c>
      <c r="I15" s="31" t="e">
        <f t="shared" si="1"/>
        <v>#DIV/0!</v>
      </c>
      <c r="J15" s="103"/>
      <c r="K15" s="93"/>
      <c r="L15" s="111"/>
      <c r="M15" s="111"/>
      <c r="N15" s="114"/>
      <c r="P15" s="40">
        <v>14</v>
      </c>
      <c r="Q15" s="40" t="s">
        <v>81</v>
      </c>
      <c r="R15" s="40"/>
      <c r="S15" s="40"/>
      <c r="T15" s="40"/>
      <c r="U15" s="49" t="str">
        <f>J20</f>
        <v>4. KUŞAK SEFALOSPORİNLER</v>
      </c>
      <c r="V15" s="40">
        <f>K20</f>
        <v>0</v>
      </c>
      <c r="W15" s="40" t="e">
        <f>L20</f>
        <v>#DIV/0!</v>
      </c>
      <c r="X15" s="40" t="e">
        <f>M20</f>
        <v>#DIV/0!</v>
      </c>
    </row>
    <row r="16" spans="1:24" ht="15" customHeight="1" x14ac:dyDescent="0.25">
      <c r="A16" s="104" t="s">
        <v>56</v>
      </c>
      <c r="B16" s="3" t="s">
        <v>13</v>
      </c>
      <c r="C16" s="17" t="s">
        <v>8</v>
      </c>
      <c r="D16" s="45"/>
      <c r="E16" s="21" t="s">
        <v>40</v>
      </c>
      <c r="F16" s="26">
        <f t="shared" si="0"/>
        <v>0</v>
      </c>
      <c r="G16" s="8" t="e">
        <f>F16/D4*100</f>
        <v>#DIV/0!</v>
      </c>
      <c r="H16" s="8" t="e">
        <f>F16/F48*100</f>
        <v>#DIV/0!</v>
      </c>
      <c r="I16" s="27" t="e">
        <f t="shared" si="1"/>
        <v>#DIV/0!</v>
      </c>
      <c r="J16" s="107" t="s">
        <v>56</v>
      </c>
      <c r="K16" s="95">
        <f>F16+F17+F18+F19</f>
        <v>0</v>
      </c>
      <c r="L16" s="112" t="e">
        <f>K16/D4*100</f>
        <v>#DIV/0!</v>
      </c>
      <c r="M16" s="112" t="e">
        <f>K16/K48*100</f>
        <v>#DIV/0!</v>
      </c>
      <c r="N16" s="115">
        <f>_xlfn.RANK.EQ(K16,K12:K41,0)</f>
        <v>1</v>
      </c>
      <c r="P16" s="40">
        <v>4</v>
      </c>
      <c r="Q16" s="40" t="s">
        <v>82</v>
      </c>
      <c r="R16" s="40"/>
      <c r="S16" s="40"/>
      <c r="T16" s="40"/>
      <c r="U16" s="49" t="e">
        <f>#REF!</f>
        <v>#REF!</v>
      </c>
      <c r="V16" s="40" t="e">
        <f>#REF!</f>
        <v>#REF!</v>
      </c>
      <c r="W16" s="40" t="e">
        <f>#REF!</f>
        <v>#REF!</v>
      </c>
      <c r="X16" s="40" t="e">
        <f>#REF!</f>
        <v>#REF!</v>
      </c>
    </row>
    <row r="17" spans="1:24" x14ac:dyDescent="0.25">
      <c r="A17" s="105"/>
      <c r="B17" s="2" t="s">
        <v>14</v>
      </c>
      <c r="C17" s="18" t="s">
        <v>10</v>
      </c>
      <c r="D17" s="46"/>
      <c r="E17" s="22" t="s">
        <v>40</v>
      </c>
      <c r="F17" s="28">
        <f t="shared" si="0"/>
        <v>0</v>
      </c>
      <c r="G17" s="1" t="e">
        <f>F17/D4*100</f>
        <v>#DIV/0!</v>
      </c>
      <c r="H17" s="1" t="e">
        <f>F17/F48*100</f>
        <v>#DIV/0!</v>
      </c>
      <c r="I17" s="29" t="e">
        <f t="shared" si="1"/>
        <v>#DIV/0!</v>
      </c>
      <c r="J17" s="108"/>
      <c r="K17" s="96"/>
      <c r="L17" s="110"/>
      <c r="M17" s="110"/>
      <c r="N17" s="113"/>
      <c r="P17" s="40">
        <v>4</v>
      </c>
      <c r="Q17" s="40" t="s">
        <v>83</v>
      </c>
      <c r="R17" s="40"/>
      <c r="S17" s="40"/>
      <c r="T17" s="40"/>
      <c r="U17" s="49" t="str">
        <f>J22</f>
        <v>KARBAPENEMLER</v>
      </c>
      <c r="V17" s="40">
        <f>K22</f>
        <v>0</v>
      </c>
      <c r="W17" s="40" t="e">
        <f>L22</f>
        <v>#DIV/0!</v>
      </c>
      <c r="X17" s="40" t="e">
        <f>M22</f>
        <v>#DIV/0!</v>
      </c>
    </row>
    <row r="18" spans="1:24" ht="15" customHeight="1" x14ac:dyDescent="0.25">
      <c r="A18" s="105"/>
      <c r="B18" s="2" t="s">
        <v>15</v>
      </c>
      <c r="C18" s="18" t="s">
        <v>9</v>
      </c>
      <c r="D18" s="46"/>
      <c r="E18" s="22" t="s">
        <v>40</v>
      </c>
      <c r="F18" s="28">
        <f t="shared" ref="F18:F41" si="3">D18/P18</f>
        <v>0</v>
      </c>
      <c r="G18" s="1" t="e">
        <f>F18/D4*100</f>
        <v>#DIV/0!</v>
      </c>
      <c r="H18" s="1" t="e">
        <f>F18/F48*100</f>
        <v>#DIV/0!</v>
      </c>
      <c r="I18" s="29" t="e">
        <f t="shared" si="1"/>
        <v>#DIV/0!</v>
      </c>
      <c r="J18" s="108"/>
      <c r="K18" s="96"/>
      <c r="L18" s="110"/>
      <c r="M18" s="110"/>
      <c r="N18" s="113"/>
      <c r="P18" s="40">
        <v>2</v>
      </c>
      <c r="Q18" s="40" t="s">
        <v>84</v>
      </c>
      <c r="R18" s="40"/>
      <c r="S18" s="40"/>
      <c r="T18" s="40"/>
      <c r="U18" s="49" t="str">
        <f>J25</f>
        <v>MAKROLİDLER</v>
      </c>
      <c r="V18" s="40">
        <f>K25</f>
        <v>0</v>
      </c>
      <c r="W18" s="40" t="e">
        <f>L25</f>
        <v>#DIV/0!</v>
      </c>
      <c r="X18" s="40" t="e">
        <f>M25</f>
        <v>#DIV/0!</v>
      </c>
    </row>
    <row r="19" spans="1:24" ht="15" customHeight="1" thickBot="1" x14ac:dyDescent="0.3">
      <c r="A19" s="106"/>
      <c r="B19" s="4" t="s">
        <v>94</v>
      </c>
      <c r="C19" s="19" t="s">
        <v>95</v>
      </c>
      <c r="D19" s="47"/>
      <c r="E19" s="23" t="s">
        <v>40</v>
      </c>
      <c r="F19" s="30">
        <f t="shared" si="3"/>
        <v>0</v>
      </c>
      <c r="G19" s="9" t="e">
        <f>F19/D4*100</f>
        <v>#DIV/0!</v>
      </c>
      <c r="H19" s="9" t="e">
        <f>F19/F48*100</f>
        <v>#DIV/0!</v>
      </c>
      <c r="I19" s="31" t="e">
        <f t="shared" si="1"/>
        <v>#DIV/0!</v>
      </c>
      <c r="J19" s="109"/>
      <c r="K19" s="97"/>
      <c r="L19" s="111"/>
      <c r="M19" s="111"/>
      <c r="N19" s="114"/>
      <c r="P19" s="40">
        <v>4</v>
      </c>
      <c r="Q19" s="40" t="s">
        <v>85</v>
      </c>
      <c r="R19" s="40"/>
      <c r="S19" s="40"/>
      <c r="T19" s="40"/>
      <c r="U19" s="49" t="str">
        <f t="shared" ref="U19:X19" si="4">J27</f>
        <v>LİNKOZAMİDLER</v>
      </c>
      <c r="V19" s="40">
        <f t="shared" si="4"/>
        <v>0</v>
      </c>
      <c r="W19" s="40" t="e">
        <f t="shared" si="4"/>
        <v>#DIV/0!</v>
      </c>
      <c r="X19" s="40" t="e">
        <f t="shared" si="4"/>
        <v>#DIV/0!</v>
      </c>
    </row>
    <row r="20" spans="1:24" x14ac:dyDescent="0.25">
      <c r="A20" s="100" t="s">
        <v>57</v>
      </c>
      <c r="B20" s="3" t="s">
        <v>12</v>
      </c>
      <c r="C20" s="17" t="s">
        <v>11</v>
      </c>
      <c r="D20" s="45"/>
      <c r="E20" s="21" t="s">
        <v>40</v>
      </c>
      <c r="F20" s="26">
        <f t="shared" si="3"/>
        <v>0</v>
      </c>
      <c r="G20" s="8" t="e">
        <f>F20/D4*100</f>
        <v>#DIV/0!</v>
      </c>
      <c r="H20" s="8" t="e">
        <f>F20/F48*100</f>
        <v>#DIV/0!</v>
      </c>
      <c r="I20" s="27" t="e">
        <f t="shared" si="1"/>
        <v>#DIV/0!</v>
      </c>
      <c r="J20" s="101" t="s">
        <v>57</v>
      </c>
      <c r="K20" s="94">
        <f>F20+F21</f>
        <v>0</v>
      </c>
      <c r="L20" s="112" t="e">
        <f>K20/D4*100</f>
        <v>#DIV/0!</v>
      </c>
      <c r="M20" s="112" t="e">
        <f>K20/K48*100</f>
        <v>#DIV/0!</v>
      </c>
      <c r="N20" s="115">
        <f>_xlfn.RANK.EQ(K20,K12:K41,0)</f>
        <v>1</v>
      </c>
      <c r="P20" s="40">
        <v>4</v>
      </c>
      <c r="Q20" s="40" t="s">
        <v>86</v>
      </c>
      <c r="R20" s="40"/>
      <c r="S20" s="40"/>
      <c r="T20" s="40"/>
      <c r="U20" s="49" t="e">
        <f>#REF!</f>
        <v>#REF!</v>
      </c>
      <c r="V20" s="40" t="e">
        <f>#REF!</f>
        <v>#REF!</v>
      </c>
      <c r="W20" s="40" t="e">
        <f>#REF!</f>
        <v>#REF!</v>
      </c>
      <c r="X20" s="40" t="e">
        <f>#REF!</f>
        <v>#REF!</v>
      </c>
    </row>
    <row r="21" spans="1:24" ht="15.75" thickBot="1" x14ac:dyDescent="0.3">
      <c r="A21" s="99"/>
      <c r="B21" s="4" t="s">
        <v>43</v>
      </c>
      <c r="C21" s="19" t="s">
        <v>44</v>
      </c>
      <c r="D21" s="47"/>
      <c r="E21" s="23" t="s">
        <v>40</v>
      </c>
      <c r="F21" s="30">
        <f t="shared" si="3"/>
        <v>0</v>
      </c>
      <c r="G21" s="9" t="e">
        <f>F21/D4*100</f>
        <v>#DIV/0!</v>
      </c>
      <c r="H21" s="9" t="e">
        <f>F21/F48*100</f>
        <v>#DIV/0!</v>
      </c>
      <c r="I21" s="31" t="e">
        <f t="shared" si="1"/>
        <v>#DIV/0!</v>
      </c>
      <c r="J21" s="103"/>
      <c r="K21" s="93"/>
      <c r="L21" s="111"/>
      <c r="M21" s="111"/>
      <c r="N21" s="114"/>
      <c r="P21" s="40">
        <v>6</v>
      </c>
      <c r="Q21" s="40" t="s">
        <v>87</v>
      </c>
      <c r="R21" s="40"/>
      <c r="S21" s="40"/>
      <c r="T21" s="40"/>
      <c r="U21" s="49" t="e">
        <f>#REF!</f>
        <v>#REF!</v>
      </c>
      <c r="V21" s="40" t="e">
        <f>#REF!</f>
        <v>#REF!</v>
      </c>
      <c r="W21" s="40" t="e">
        <f>#REF!</f>
        <v>#REF!</v>
      </c>
      <c r="X21" s="40" t="e">
        <f>#REF!</f>
        <v>#REF!</v>
      </c>
    </row>
    <row r="22" spans="1:24" x14ac:dyDescent="0.25">
      <c r="A22" s="100" t="s">
        <v>58</v>
      </c>
      <c r="B22" s="3" t="s">
        <v>18</v>
      </c>
      <c r="C22" s="17" t="s">
        <v>123</v>
      </c>
      <c r="D22" s="45"/>
      <c r="E22" s="21" t="s">
        <v>40</v>
      </c>
      <c r="F22" s="26">
        <f t="shared" si="3"/>
        <v>0</v>
      </c>
      <c r="G22" s="8" t="e">
        <f>F22/D4*100</f>
        <v>#DIV/0!</v>
      </c>
      <c r="H22" s="8" t="e">
        <f>F22/F48*100</f>
        <v>#DIV/0!</v>
      </c>
      <c r="I22" s="27" t="e">
        <f t="shared" si="1"/>
        <v>#DIV/0!</v>
      </c>
      <c r="J22" s="101" t="s">
        <v>58</v>
      </c>
      <c r="K22" s="94">
        <f>F22+F23+F24</f>
        <v>0</v>
      </c>
      <c r="L22" s="112" t="e">
        <f>K22/D4*100</f>
        <v>#DIV/0!</v>
      </c>
      <c r="M22" s="112" t="e">
        <f>K22/K48*100</f>
        <v>#DIV/0!</v>
      </c>
      <c r="N22" s="115">
        <f>_xlfn.RANK.EQ(K22,K12:K41,0)</f>
        <v>1</v>
      </c>
      <c r="P22" s="40">
        <v>3</v>
      </c>
      <c r="Q22" s="40" t="s">
        <v>88</v>
      </c>
      <c r="R22" s="40"/>
      <c r="S22" s="40"/>
      <c r="T22" s="40"/>
      <c r="U22" s="49" t="str">
        <f>J34</f>
        <v>GLİKOPEPTİDLER</v>
      </c>
      <c r="V22" s="40">
        <f>K34</f>
        <v>0</v>
      </c>
      <c r="W22" s="40" t="e">
        <f>L34</f>
        <v>#DIV/0!</v>
      </c>
      <c r="X22" s="40" t="e">
        <f>M34</f>
        <v>#DIV/0!</v>
      </c>
    </row>
    <row r="23" spans="1:24" x14ac:dyDescent="0.25">
      <c r="A23" s="98"/>
      <c r="B23" s="2" t="s">
        <v>19</v>
      </c>
      <c r="C23" s="18" t="s">
        <v>16</v>
      </c>
      <c r="D23" s="46"/>
      <c r="E23" s="22" t="s">
        <v>40</v>
      </c>
      <c r="F23" s="28">
        <f t="shared" si="3"/>
        <v>0</v>
      </c>
      <c r="G23" s="1" t="e">
        <f>F23/D4*100</f>
        <v>#DIV/0!</v>
      </c>
      <c r="H23" s="1" t="e">
        <f>F23/F48*100</f>
        <v>#DIV/0!</v>
      </c>
      <c r="I23" s="29" t="e">
        <f t="shared" si="1"/>
        <v>#DIV/0!</v>
      </c>
      <c r="J23" s="102"/>
      <c r="K23" s="92"/>
      <c r="L23" s="110"/>
      <c r="M23" s="110"/>
      <c r="N23" s="113"/>
      <c r="P23" s="40">
        <v>1</v>
      </c>
      <c r="Q23" s="40" t="s">
        <v>89</v>
      </c>
      <c r="R23" s="40"/>
      <c r="S23" s="40"/>
      <c r="T23" s="40"/>
      <c r="U23" s="49" t="str">
        <f t="shared" ref="U23:X23" si="5">J36</f>
        <v>POLİMİKSİNLER</v>
      </c>
      <c r="V23" s="40">
        <f t="shared" si="5"/>
        <v>0</v>
      </c>
      <c r="W23" s="40" t="e">
        <f t="shared" si="5"/>
        <v>#DIV/0!</v>
      </c>
      <c r="X23" s="40" t="e">
        <f t="shared" si="5"/>
        <v>#DIV/0!</v>
      </c>
    </row>
    <row r="24" spans="1:24" ht="15" customHeight="1" thickBot="1" x14ac:dyDescent="0.3">
      <c r="A24" s="99"/>
      <c r="B24" s="4" t="s">
        <v>20</v>
      </c>
      <c r="C24" s="19" t="s">
        <v>17</v>
      </c>
      <c r="D24" s="47"/>
      <c r="E24" s="23" t="s">
        <v>40</v>
      </c>
      <c r="F24" s="30">
        <f t="shared" si="3"/>
        <v>0</v>
      </c>
      <c r="G24" s="9" t="e">
        <f>F24/D4*100</f>
        <v>#DIV/0!</v>
      </c>
      <c r="H24" s="9" t="e">
        <f>F24/F48*100</f>
        <v>#DIV/0!</v>
      </c>
      <c r="I24" s="31" t="e">
        <f t="shared" si="1"/>
        <v>#DIV/0!</v>
      </c>
      <c r="J24" s="103"/>
      <c r="K24" s="93"/>
      <c r="L24" s="111"/>
      <c r="M24" s="111"/>
      <c r="N24" s="114"/>
      <c r="P24" s="40">
        <v>2</v>
      </c>
      <c r="Q24" s="40" t="s">
        <v>90</v>
      </c>
      <c r="R24" s="40"/>
      <c r="S24" s="40"/>
      <c r="T24" s="40"/>
      <c r="U24" s="49" t="str">
        <f t="shared" ref="U24:X25" si="6">J40</f>
        <v>LİNEZOLİD</v>
      </c>
      <c r="V24" s="40">
        <f t="shared" si="6"/>
        <v>0</v>
      </c>
      <c r="W24" s="40" t="e">
        <f t="shared" si="6"/>
        <v>#DIV/0!</v>
      </c>
      <c r="X24" s="40" t="e">
        <f t="shared" si="6"/>
        <v>#DIV/0!</v>
      </c>
    </row>
    <row r="25" spans="1:24" x14ac:dyDescent="0.25">
      <c r="A25" s="100" t="s">
        <v>62</v>
      </c>
      <c r="B25" s="3" t="s">
        <v>59</v>
      </c>
      <c r="C25" s="17" t="s">
        <v>60</v>
      </c>
      <c r="D25" s="45"/>
      <c r="E25" s="21" t="s">
        <v>40</v>
      </c>
      <c r="F25" s="26">
        <f t="shared" si="3"/>
        <v>0</v>
      </c>
      <c r="G25" s="8" t="e">
        <f>F25/D4*100</f>
        <v>#DIV/0!</v>
      </c>
      <c r="H25" s="8" t="e">
        <f>F25/F48*100</f>
        <v>#DIV/0!</v>
      </c>
      <c r="I25" s="27" t="e">
        <f t="shared" si="1"/>
        <v>#DIV/0!</v>
      </c>
      <c r="J25" s="101" t="s">
        <v>62</v>
      </c>
      <c r="K25" s="94">
        <f>F25+F26</f>
        <v>0</v>
      </c>
      <c r="L25" s="112" t="e">
        <f>K25/D4*100</f>
        <v>#DIV/0!</v>
      </c>
      <c r="M25" s="112" t="e">
        <f>K25/K48*100</f>
        <v>#DIV/0!</v>
      </c>
      <c r="N25" s="115">
        <f>_xlfn.RANK.EQ(K25,K12:K41,0)</f>
        <v>1</v>
      </c>
      <c r="P25" s="40">
        <v>1</v>
      </c>
      <c r="Q25" s="40" t="s">
        <v>91</v>
      </c>
      <c r="R25" s="40"/>
      <c r="S25" s="40"/>
      <c r="T25" s="40"/>
      <c r="U25" s="49" t="str">
        <f t="shared" si="6"/>
        <v>DAPTOMİSİN</v>
      </c>
      <c r="V25" s="40">
        <f t="shared" si="6"/>
        <v>0</v>
      </c>
      <c r="W25" s="40" t="e">
        <f t="shared" si="6"/>
        <v>#DIV/0!</v>
      </c>
      <c r="X25" s="40" t="e">
        <f t="shared" si="6"/>
        <v>#DIV/0!</v>
      </c>
    </row>
    <row r="26" spans="1:24" ht="15.75" thickBot="1" x14ac:dyDescent="0.3">
      <c r="A26" s="99"/>
      <c r="B26" s="4" t="s">
        <v>22</v>
      </c>
      <c r="C26" s="19" t="s">
        <v>21</v>
      </c>
      <c r="D26" s="47"/>
      <c r="E26" s="23" t="s">
        <v>40</v>
      </c>
      <c r="F26" s="30">
        <f t="shared" si="3"/>
        <v>0</v>
      </c>
      <c r="G26" s="9" t="e">
        <f>F26/D4*100</f>
        <v>#DIV/0!</v>
      </c>
      <c r="H26" s="9" t="e">
        <f>F26/F48*100</f>
        <v>#DIV/0!</v>
      </c>
      <c r="I26" s="31" t="e">
        <f t="shared" si="1"/>
        <v>#DIV/0!</v>
      </c>
      <c r="J26" s="103"/>
      <c r="K26" s="93"/>
      <c r="L26" s="111"/>
      <c r="M26" s="111"/>
      <c r="N26" s="114"/>
      <c r="P26" s="40">
        <v>0.5</v>
      </c>
      <c r="Q26" s="40" t="s">
        <v>93</v>
      </c>
      <c r="R26" s="40"/>
      <c r="S26" s="40"/>
      <c r="T26" s="40"/>
      <c r="U26" s="48"/>
      <c r="V26" s="40"/>
      <c r="W26" s="40"/>
      <c r="X26" s="40"/>
    </row>
    <row r="27" spans="1:24" ht="15.75" thickBot="1" x14ac:dyDescent="0.3">
      <c r="A27" s="5" t="s">
        <v>61</v>
      </c>
      <c r="B27" s="7" t="s">
        <v>45</v>
      </c>
      <c r="C27" s="16" t="s">
        <v>46</v>
      </c>
      <c r="D27" s="44"/>
      <c r="E27" s="20" t="s">
        <v>40</v>
      </c>
      <c r="F27" s="24">
        <f t="shared" si="3"/>
        <v>0</v>
      </c>
      <c r="G27" s="10" t="e">
        <f>F27/D4*100</f>
        <v>#DIV/0!</v>
      </c>
      <c r="H27" s="10" t="e">
        <f>F27/F48*100</f>
        <v>#DIV/0!</v>
      </c>
      <c r="I27" s="25" t="e">
        <f t="shared" si="1"/>
        <v>#DIV/0!</v>
      </c>
      <c r="J27" s="32" t="s">
        <v>61</v>
      </c>
      <c r="K27" s="24">
        <f>F27</f>
        <v>0</v>
      </c>
      <c r="L27" s="10" t="e">
        <f>K27/D4*100</f>
        <v>#DIV/0!</v>
      </c>
      <c r="M27" s="12" t="e">
        <f>K27/K48*100</f>
        <v>#DIV/0!</v>
      </c>
      <c r="N27" s="11">
        <f>_xlfn.RANK.EQ(K27,K12:K41,0)</f>
        <v>1</v>
      </c>
      <c r="P27" s="40">
        <v>1.8</v>
      </c>
      <c r="Q27" s="40" t="s">
        <v>92</v>
      </c>
      <c r="R27" s="40"/>
      <c r="S27" s="40"/>
      <c r="T27" s="40"/>
      <c r="U27" s="48"/>
      <c r="V27" s="40"/>
      <c r="W27" s="40"/>
      <c r="X27" s="40"/>
    </row>
    <row r="28" spans="1:24" x14ac:dyDescent="0.25">
      <c r="A28" s="98" t="s">
        <v>63</v>
      </c>
      <c r="B28" s="2" t="s">
        <v>48</v>
      </c>
      <c r="C28" s="18" t="s">
        <v>23</v>
      </c>
      <c r="D28" s="46"/>
      <c r="E28" s="22" t="s">
        <v>40</v>
      </c>
      <c r="F28" s="28">
        <f t="shared" si="3"/>
        <v>0</v>
      </c>
      <c r="G28" s="1" t="e">
        <f>F28/D4*100</f>
        <v>#DIV/0!</v>
      </c>
      <c r="H28" s="1" t="e">
        <f>F28/F48*100</f>
        <v>#DIV/0!</v>
      </c>
      <c r="I28" s="29" t="e">
        <f t="shared" si="1"/>
        <v>#DIV/0!</v>
      </c>
      <c r="J28" s="102" t="s">
        <v>63</v>
      </c>
      <c r="K28" s="92">
        <f>F28+F29+F30</f>
        <v>0</v>
      </c>
      <c r="L28" s="110" t="e">
        <f>K28/D4*100</f>
        <v>#DIV/0!</v>
      </c>
      <c r="M28" s="110" t="e">
        <f>K28/K48*100</f>
        <v>#DIV/0!</v>
      </c>
      <c r="N28" s="113"/>
      <c r="P28" s="40">
        <v>0.24</v>
      </c>
      <c r="Q28" s="40"/>
      <c r="R28" s="40"/>
      <c r="S28" s="40"/>
      <c r="T28" s="40"/>
      <c r="U28" s="48"/>
      <c r="V28" s="40"/>
      <c r="W28" s="40"/>
      <c r="X28" s="40"/>
    </row>
    <row r="29" spans="1:24" x14ac:dyDescent="0.25">
      <c r="A29" s="98"/>
      <c r="B29" s="2" t="s">
        <v>49</v>
      </c>
      <c r="C29" s="18" t="s">
        <v>47</v>
      </c>
      <c r="D29" s="46"/>
      <c r="E29" s="22" t="s">
        <v>40</v>
      </c>
      <c r="F29" s="28">
        <f t="shared" si="3"/>
        <v>0</v>
      </c>
      <c r="G29" s="1" t="e">
        <f>F29/D4*100</f>
        <v>#DIV/0!</v>
      </c>
      <c r="H29" s="1" t="e">
        <f>F29/F48*100</f>
        <v>#DIV/0!</v>
      </c>
      <c r="I29" s="29" t="e">
        <f t="shared" si="1"/>
        <v>#DIV/0!</v>
      </c>
      <c r="J29" s="102"/>
      <c r="K29" s="92"/>
      <c r="L29" s="110"/>
      <c r="M29" s="110"/>
      <c r="N29" s="113"/>
      <c r="P29" s="40">
        <v>1</v>
      </c>
      <c r="Q29" s="40"/>
      <c r="R29" s="40"/>
      <c r="S29" s="40"/>
      <c r="T29" s="40"/>
      <c r="U29" s="48"/>
      <c r="V29" s="40"/>
      <c r="W29" s="40"/>
      <c r="X29" s="40"/>
    </row>
    <row r="30" spans="1:24" ht="15" customHeight="1" thickBot="1" x14ac:dyDescent="0.3">
      <c r="A30" s="99"/>
      <c r="B30" s="4" t="s">
        <v>50</v>
      </c>
      <c r="C30" s="19" t="s">
        <v>24</v>
      </c>
      <c r="D30" s="47"/>
      <c r="E30" s="23" t="s">
        <v>40</v>
      </c>
      <c r="F30" s="30">
        <f t="shared" si="3"/>
        <v>0</v>
      </c>
      <c r="G30" s="9" t="e">
        <f>F30/D4*100</f>
        <v>#DIV/0!</v>
      </c>
      <c r="H30" s="9" t="e">
        <f>F30/F48*100</f>
        <v>#DIV/0!</v>
      </c>
      <c r="I30" s="31" t="e">
        <f t="shared" si="1"/>
        <v>#DIV/0!</v>
      </c>
      <c r="J30" s="103"/>
      <c r="K30" s="93"/>
      <c r="L30" s="111"/>
      <c r="M30" s="111"/>
      <c r="N30" s="114"/>
      <c r="P30" s="40">
        <v>0.35</v>
      </c>
      <c r="Q30" s="40"/>
      <c r="R30" s="40"/>
      <c r="S30" s="40"/>
      <c r="T30" s="40"/>
      <c r="U30" s="48"/>
      <c r="V30" s="40"/>
      <c r="W30" s="40"/>
      <c r="X30" s="40"/>
    </row>
    <row r="31" spans="1:24" x14ac:dyDescent="0.25">
      <c r="A31" s="98" t="s">
        <v>64</v>
      </c>
      <c r="B31" s="2" t="s">
        <v>51</v>
      </c>
      <c r="C31" s="18" t="s">
        <v>25</v>
      </c>
      <c r="D31" s="46"/>
      <c r="E31" s="22" t="s">
        <v>40</v>
      </c>
      <c r="F31" s="28">
        <f t="shared" si="3"/>
        <v>0</v>
      </c>
      <c r="G31" s="1" t="e">
        <f>F31/D4*100</f>
        <v>#DIV/0!</v>
      </c>
      <c r="H31" s="1" t="e">
        <f>F31/F48*100</f>
        <v>#DIV/0!</v>
      </c>
      <c r="I31" s="29" t="e">
        <f t="shared" si="1"/>
        <v>#DIV/0!</v>
      </c>
      <c r="J31" s="102" t="s">
        <v>64</v>
      </c>
      <c r="K31" s="92">
        <f>F31+F32+F33</f>
        <v>0</v>
      </c>
      <c r="L31" s="110" t="e">
        <f>K31/D4*100</f>
        <v>#DIV/0!</v>
      </c>
      <c r="M31" s="110" t="e">
        <f>K31/K48*100</f>
        <v>#DIV/0!</v>
      </c>
      <c r="N31" s="113"/>
      <c r="P31" s="40">
        <v>0.8</v>
      </c>
      <c r="Q31" s="40"/>
      <c r="R31" s="40"/>
      <c r="S31" s="40"/>
      <c r="T31" s="40"/>
      <c r="U31" s="48"/>
      <c r="V31" s="40"/>
      <c r="W31" s="40"/>
      <c r="X31" s="40"/>
    </row>
    <row r="32" spans="1:24" x14ac:dyDescent="0.25">
      <c r="A32" s="98"/>
      <c r="B32" s="2" t="s">
        <v>52</v>
      </c>
      <c r="C32" s="18" t="s">
        <v>26</v>
      </c>
      <c r="D32" s="46"/>
      <c r="E32" s="22" t="s">
        <v>40</v>
      </c>
      <c r="F32" s="28">
        <f t="shared" si="3"/>
        <v>0</v>
      </c>
      <c r="G32" s="1" t="e">
        <f>F32/D4*100</f>
        <v>#DIV/0!</v>
      </c>
      <c r="H32" s="1" t="e">
        <f>F32/F48*100</f>
        <v>#DIV/0!</v>
      </c>
      <c r="I32" s="29" t="e">
        <f t="shared" si="1"/>
        <v>#DIV/0!</v>
      </c>
      <c r="J32" s="102"/>
      <c r="K32" s="92"/>
      <c r="L32" s="110"/>
      <c r="M32" s="110"/>
      <c r="N32" s="113"/>
      <c r="P32" s="40">
        <v>0.5</v>
      </c>
      <c r="Q32" s="40"/>
      <c r="R32" s="40"/>
      <c r="S32" s="40"/>
      <c r="T32" s="40"/>
      <c r="U32" s="48"/>
      <c r="V32" s="40"/>
      <c r="W32" s="40"/>
      <c r="X32" s="40"/>
    </row>
    <row r="33" spans="1:24" ht="15" customHeight="1" thickBot="1" x14ac:dyDescent="0.3">
      <c r="A33" s="99"/>
      <c r="B33" s="4" t="s">
        <v>53</v>
      </c>
      <c r="C33" s="19" t="s">
        <v>27</v>
      </c>
      <c r="D33" s="47"/>
      <c r="E33" s="23" t="s">
        <v>40</v>
      </c>
      <c r="F33" s="30">
        <f t="shared" si="3"/>
        <v>0</v>
      </c>
      <c r="G33" s="9" t="e">
        <f>F33/D4*100</f>
        <v>#DIV/0!</v>
      </c>
      <c r="H33" s="9" t="e">
        <f>F33/F48*100</f>
        <v>#DIV/0!</v>
      </c>
      <c r="I33" s="31" t="e">
        <f t="shared" si="1"/>
        <v>#DIV/0!</v>
      </c>
      <c r="J33" s="103"/>
      <c r="K33" s="93"/>
      <c r="L33" s="111"/>
      <c r="M33" s="111"/>
      <c r="N33" s="114"/>
      <c r="P33" s="40">
        <v>0.4</v>
      </c>
      <c r="Q33" s="40"/>
      <c r="R33" s="40"/>
      <c r="S33" s="40"/>
      <c r="T33" s="40"/>
      <c r="U33" s="48"/>
      <c r="V33" s="40"/>
      <c r="W33" s="40"/>
      <c r="X33" s="40"/>
    </row>
    <row r="34" spans="1:24" x14ac:dyDescent="0.25">
      <c r="A34" s="100" t="s">
        <v>65</v>
      </c>
      <c r="B34" s="3" t="s">
        <v>28</v>
      </c>
      <c r="C34" s="17" t="s">
        <v>30</v>
      </c>
      <c r="D34" s="45"/>
      <c r="E34" s="21" t="s">
        <v>40</v>
      </c>
      <c r="F34" s="26">
        <f t="shared" si="3"/>
        <v>0</v>
      </c>
      <c r="G34" s="8" t="e">
        <f>F34/D4*100</f>
        <v>#DIV/0!</v>
      </c>
      <c r="H34" s="8" t="e">
        <f>F34/F48*100</f>
        <v>#DIV/0!</v>
      </c>
      <c r="I34" s="27" t="e">
        <f t="shared" si="1"/>
        <v>#DIV/0!</v>
      </c>
      <c r="J34" s="101" t="s">
        <v>65</v>
      </c>
      <c r="K34" s="94">
        <f>F34+F35</f>
        <v>0</v>
      </c>
      <c r="L34" s="112" t="e">
        <f>K34/D4*100</f>
        <v>#DIV/0!</v>
      </c>
      <c r="M34" s="112" t="e">
        <f>K34/K48*100</f>
        <v>#DIV/0!</v>
      </c>
      <c r="N34" s="115">
        <f>_xlfn.RANK.EQ(K34,K12:K41,0)</f>
        <v>1</v>
      </c>
      <c r="P34" s="40">
        <v>2</v>
      </c>
      <c r="Q34" s="40"/>
      <c r="R34" s="40"/>
      <c r="S34" s="40"/>
      <c r="T34" s="40"/>
      <c r="U34" s="48"/>
      <c r="V34" s="40"/>
      <c r="W34" s="40"/>
      <c r="X34" s="40"/>
    </row>
    <row r="35" spans="1:24" ht="15.75" thickBot="1" x14ac:dyDescent="0.3">
      <c r="A35" s="99"/>
      <c r="B35" s="4" t="s">
        <v>29</v>
      </c>
      <c r="C35" s="19" t="s">
        <v>31</v>
      </c>
      <c r="D35" s="47"/>
      <c r="E35" s="23" t="s">
        <v>40</v>
      </c>
      <c r="F35" s="30">
        <f t="shared" si="3"/>
        <v>0</v>
      </c>
      <c r="G35" s="9" t="e">
        <f>F35/D4*100</f>
        <v>#DIV/0!</v>
      </c>
      <c r="H35" s="9" t="e">
        <f>F35/F48*100</f>
        <v>#DIV/0!</v>
      </c>
      <c r="I35" s="31" t="e">
        <f t="shared" si="1"/>
        <v>#DIV/0!</v>
      </c>
      <c r="J35" s="103"/>
      <c r="K35" s="93"/>
      <c r="L35" s="111"/>
      <c r="M35" s="111"/>
      <c r="N35" s="114"/>
      <c r="P35" s="40">
        <v>0.4</v>
      </c>
      <c r="Q35" s="40"/>
      <c r="R35" s="40"/>
      <c r="S35" s="40"/>
      <c r="T35" s="40"/>
      <c r="U35" s="48"/>
      <c r="V35" s="40"/>
      <c r="W35" s="40"/>
      <c r="X35" s="40"/>
    </row>
    <row r="36" spans="1:24" ht="15.75" thickBot="1" x14ac:dyDescent="0.3">
      <c r="A36" s="104" t="s">
        <v>66</v>
      </c>
      <c r="B36" s="7" t="s">
        <v>32</v>
      </c>
      <c r="C36" s="16" t="s">
        <v>118</v>
      </c>
      <c r="D36" s="44"/>
      <c r="E36" s="20" t="s">
        <v>39</v>
      </c>
      <c r="F36" s="24">
        <f t="shared" si="3"/>
        <v>0</v>
      </c>
      <c r="G36" s="10" t="e">
        <f>F36/D4*100</f>
        <v>#DIV/0!</v>
      </c>
      <c r="H36" s="10" t="e">
        <f>F36/F48*100</f>
        <v>#DIV/0!</v>
      </c>
      <c r="I36" s="25" t="e">
        <f t="shared" si="1"/>
        <v>#DIV/0!</v>
      </c>
      <c r="J36" s="116" t="s">
        <v>66</v>
      </c>
      <c r="K36" s="95">
        <f>F36+F37</f>
        <v>0</v>
      </c>
      <c r="L36" s="112" t="e">
        <f>K36/D4*100</f>
        <v>#DIV/0!</v>
      </c>
      <c r="M36" s="112" t="e">
        <f>K36/K48*100</f>
        <v>#DIV/0!</v>
      </c>
      <c r="N36" s="115">
        <f>_xlfn.RANK.EQ(K36,K12:K41,0)</f>
        <v>1</v>
      </c>
      <c r="P36" s="40">
        <v>9</v>
      </c>
      <c r="Q36" s="40"/>
      <c r="R36" s="40"/>
      <c r="S36" s="40"/>
      <c r="T36" s="40"/>
      <c r="U36" s="48"/>
      <c r="V36" s="40"/>
      <c r="W36" s="40"/>
      <c r="X36" s="40"/>
    </row>
    <row r="37" spans="1:24" ht="15.75" thickBot="1" x14ac:dyDescent="0.3">
      <c r="A37" s="106"/>
      <c r="B37" s="7" t="s">
        <v>113</v>
      </c>
      <c r="C37" s="16" t="s">
        <v>114</v>
      </c>
      <c r="D37" s="44"/>
      <c r="E37" s="20" t="s">
        <v>40</v>
      </c>
      <c r="F37" s="24">
        <f t="shared" si="3"/>
        <v>0</v>
      </c>
      <c r="G37" s="10" t="e">
        <f>F37/D4</f>
        <v>#DIV/0!</v>
      </c>
      <c r="H37" s="10" t="e">
        <f>F37/F48*100</f>
        <v>#DIV/0!</v>
      </c>
      <c r="I37" s="25" t="e">
        <f t="shared" si="1"/>
        <v>#DIV/0!</v>
      </c>
      <c r="J37" s="117"/>
      <c r="K37" s="97"/>
      <c r="L37" s="111"/>
      <c r="M37" s="111"/>
      <c r="N37" s="114"/>
      <c r="P37" s="40">
        <v>0.15</v>
      </c>
      <c r="Q37" s="40"/>
      <c r="R37" s="40"/>
      <c r="S37" s="40"/>
      <c r="T37" s="40"/>
      <c r="U37" s="48"/>
      <c r="V37" s="40"/>
      <c r="W37" s="40"/>
      <c r="X37" s="40"/>
    </row>
    <row r="38" spans="1:24" ht="15.75" thickBot="1" x14ac:dyDescent="0.3">
      <c r="A38" s="5" t="s">
        <v>67</v>
      </c>
      <c r="B38" s="7" t="s">
        <v>33</v>
      </c>
      <c r="C38" s="16" t="s">
        <v>34</v>
      </c>
      <c r="D38" s="44"/>
      <c r="E38" s="20" t="s">
        <v>40</v>
      </c>
      <c r="F38" s="24">
        <f t="shared" si="3"/>
        <v>0</v>
      </c>
      <c r="G38" s="10" t="e">
        <f>F38/D4*100</f>
        <v>#DIV/0!</v>
      </c>
      <c r="H38" s="10" t="e">
        <f>F38/F48*100</f>
        <v>#DIV/0!</v>
      </c>
      <c r="I38" s="25" t="e">
        <f t="shared" si="1"/>
        <v>#DIV/0!</v>
      </c>
      <c r="J38" s="32" t="s">
        <v>67</v>
      </c>
      <c r="K38" s="24">
        <f>F38</f>
        <v>0</v>
      </c>
      <c r="L38" s="10" t="e">
        <f>K38/D4*100</f>
        <v>#DIV/0!</v>
      </c>
      <c r="M38" s="12" t="e">
        <f>K38/K48*100</f>
        <v>#DIV/0!</v>
      </c>
      <c r="N38" s="11">
        <f>_xlfn.RANK.EQ(K38,K12:K41,0)</f>
        <v>1</v>
      </c>
      <c r="P38" s="40">
        <v>1.5</v>
      </c>
      <c r="Q38" s="40"/>
      <c r="R38" s="40"/>
      <c r="S38" s="40"/>
      <c r="T38" s="40"/>
      <c r="U38" s="48"/>
      <c r="V38" s="40"/>
      <c r="W38" s="40"/>
      <c r="X38" s="40"/>
    </row>
    <row r="39" spans="1:24" ht="15.75" thickBot="1" x14ac:dyDescent="0.3">
      <c r="A39" s="5" t="s">
        <v>117</v>
      </c>
      <c r="B39" s="7" t="s">
        <v>115</v>
      </c>
      <c r="C39" s="16" t="s">
        <v>116</v>
      </c>
      <c r="D39" s="44"/>
      <c r="E39" s="20" t="s">
        <v>40</v>
      </c>
      <c r="F39" s="24">
        <f t="shared" si="3"/>
        <v>0</v>
      </c>
      <c r="G39" s="10" t="e">
        <f>F39/D4</f>
        <v>#DIV/0!</v>
      </c>
      <c r="H39" s="10" t="e">
        <f>F39/F48*100</f>
        <v>#DIV/0!</v>
      </c>
      <c r="I39" s="25" t="e">
        <f t="shared" si="1"/>
        <v>#DIV/0!</v>
      </c>
      <c r="J39" s="32" t="s">
        <v>119</v>
      </c>
      <c r="K39" s="24">
        <f>F39</f>
        <v>0</v>
      </c>
      <c r="L39" s="10" t="e">
        <f>K39/D4*100</f>
        <v>#DIV/0!</v>
      </c>
      <c r="M39" s="12" t="e">
        <f>K39/K48*100</f>
        <v>#DIV/0!</v>
      </c>
      <c r="N39" s="11">
        <f>_xlfn.RANK.EQ(K39,K12:K41,0)</f>
        <v>1</v>
      </c>
      <c r="P39" s="40">
        <v>8</v>
      </c>
      <c r="Q39" s="40"/>
      <c r="R39" s="40"/>
      <c r="S39" s="40"/>
      <c r="T39" s="40"/>
      <c r="U39" s="48"/>
      <c r="V39" s="40"/>
      <c r="W39" s="40"/>
      <c r="X39" s="40"/>
    </row>
    <row r="40" spans="1:24" ht="15.75" thickBot="1" x14ac:dyDescent="0.3">
      <c r="A40" s="5" t="s">
        <v>68</v>
      </c>
      <c r="B40" s="7" t="s">
        <v>35</v>
      </c>
      <c r="C40" s="16" t="s">
        <v>36</v>
      </c>
      <c r="D40" s="44"/>
      <c r="E40" s="20" t="s">
        <v>40</v>
      </c>
      <c r="F40" s="24">
        <f t="shared" si="3"/>
        <v>0</v>
      </c>
      <c r="G40" s="10" t="e">
        <f>F40/D4*100</f>
        <v>#DIV/0!</v>
      </c>
      <c r="H40" s="10" t="e">
        <f>F40/F48*100</f>
        <v>#DIV/0!</v>
      </c>
      <c r="I40" s="25" t="e">
        <f t="shared" si="1"/>
        <v>#DIV/0!</v>
      </c>
      <c r="J40" s="32" t="s">
        <v>68</v>
      </c>
      <c r="K40" s="24">
        <f>F40</f>
        <v>0</v>
      </c>
      <c r="L40" s="10" t="e">
        <f>K40/D4*100</f>
        <v>#DIV/0!</v>
      </c>
      <c r="M40" s="12" t="e">
        <f>K40/K48*100</f>
        <v>#DIV/0!</v>
      </c>
      <c r="N40" s="11">
        <f>_xlfn.RANK.EQ(K40,K12:K41,0)</f>
        <v>1</v>
      </c>
      <c r="P40" s="40">
        <v>1.2</v>
      </c>
      <c r="Q40" s="40"/>
      <c r="R40" s="40"/>
      <c r="S40" s="40"/>
      <c r="T40" s="40"/>
      <c r="U40" s="48"/>
      <c r="V40" s="40"/>
      <c r="W40" s="40"/>
      <c r="X40" s="40"/>
    </row>
    <row r="41" spans="1:24" ht="15.75" thickBot="1" x14ac:dyDescent="0.3">
      <c r="A41" s="5" t="s">
        <v>69</v>
      </c>
      <c r="B41" s="6" t="s">
        <v>38</v>
      </c>
      <c r="C41" s="16" t="s">
        <v>37</v>
      </c>
      <c r="D41" s="44"/>
      <c r="E41" s="20" t="s">
        <v>40</v>
      </c>
      <c r="F41" s="24">
        <f t="shared" si="3"/>
        <v>0</v>
      </c>
      <c r="G41" s="10" t="e">
        <f>F41/D4*100</f>
        <v>#DIV/0!</v>
      </c>
      <c r="H41" s="10" t="e">
        <f>F41/F48*100</f>
        <v>#DIV/0!</v>
      </c>
      <c r="I41" s="25" t="e">
        <f t="shared" si="1"/>
        <v>#DIV/0!</v>
      </c>
      <c r="J41" s="32" t="s">
        <v>69</v>
      </c>
      <c r="K41" s="24">
        <f>F41</f>
        <v>0</v>
      </c>
      <c r="L41" s="10" t="e">
        <f>K41/D4*100</f>
        <v>#DIV/0!</v>
      </c>
      <c r="M41" s="12" t="e">
        <f>K41/K48*100</f>
        <v>#DIV/0!</v>
      </c>
      <c r="N41" s="11">
        <f>_xlfn.RANK.EQ(K41,K12:K41,0)</f>
        <v>1</v>
      </c>
      <c r="P41" s="40">
        <v>0.28000000000000003</v>
      </c>
      <c r="Q41" s="40"/>
      <c r="R41" s="40"/>
      <c r="S41" s="40"/>
      <c r="T41" s="40"/>
      <c r="U41" s="48"/>
      <c r="V41" s="40"/>
      <c r="W41" s="40"/>
      <c r="X41" s="40"/>
    </row>
    <row r="42" spans="1:24" ht="15" customHeight="1" x14ac:dyDescent="0.25"/>
    <row r="48" spans="1:24" x14ac:dyDescent="0.25">
      <c r="F48" s="41">
        <f>SUM(F12:F41)</f>
        <v>0</v>
      </c>
      <c r="G48" s="41"/>
      <c r="H48" s="41"/>
      <c r="I48" s="41"/>
      <c r="J48" s="41"/>
      <c r="K48" s="41">
        <f>SUM(K12:K41)</f>
        <v>0</v>
      </c>
    </row>
  </sheetData>
  <sheetProtection algorithmName="SHA-512" hashValue="w42Y5ozTNymfXAjerbRZm5Aq2OlMXBjHvsMjkdy3VG6SmOMktwuwKHbTKK+D8snR1ecBEZUFUbJ5LvQEwbIPuw==" saltValue="/dqXXEC4Zgqs2tqtiJNOuQ==" spinCount="100000" sheet="1" objects="1" scenarios="1"/>
  <mergeCells count="69">
    <mergeCell ref="N36:N37"/>
    <mergeCell ref="A36:A37"/>
    <mergeCell ref="J36:J37"/>
    <mergeCell ref="K36:K37"/>
    <mergeCell ref="L36:L37"/>
    <mergeCell ref="M36:M37"/>
    <mergeCell ref="N28:N30"/>
    <mergeCell ref="N31:N33"/>
    <mergeCell ref="N34:N35"/>
    <mergeCell ref="N13:N15"/>
    <mergeCell ref="N20:N21"/>
    <mergeCell ref="N22:N24"/>
    <mergeCell ref="N25:N26"/>
    <mergeCell ref="N16:N19"/>
    <mergeCell ref="L28:L30"/>
    <mergeCell ref="L31:L33"/>
    <mergeCell ref="L34:L35"/>
    <mergeCell ref="M13:M15"/>
    <mergeCell ref="M20:M21"/>
    <mergeCell ref="M22:M24"/>
    <mergeCell ref="M25:M26"/>
    <mergeCell ref="M28:M30"/>
    <mergeCell ref="M31:M33"/>
    <mergeCell ref="M34:M35"/>
    <mergeCell ref="L13:L15"/>
    <mergeCell ref="L20:L21"/>
    <mergeCell ref="L22:L24"/>
    <mergeCell ref="L25:L26"/>
    <mergeCell ref="L16:L19"/>
    <mergeCell ref="M16:M19"/>
    <mergeCell ref="A31:A33"/>
    <mergeCell ref="A34:A35"/>
    <mergeCell ref="J13:J15"/>
    <mergeCell ref="J20:J21"/>
    <mergeCell ref="J22:J24"/>
    <mergeCell ref="J25:J26"/>
    <mergeCell ref="J28:J30"/>
    <mergeCell ref="J31:J33"/>
    <mergeCell ref="J34:J35"/>
    <mergeCell ref="A13:A15"/>
    <mergeCell ref="A20:A21"/>
    <mergeCell ref="A22:A24"/>
    <mergeCell ref="A25:A26"/>
    <mergeCell ref="A28:A30"/>
    <mergeCell ref="A16:A19"/>
    <mergeCell ref="J16:J19"/>
    <mergeCell ref="K31:K33"/>
    <mergeCell ref="K34:K35"/>
    <mergeCell ref="K13:K15"/>
    <mergeCell ref="K20:K21"/>
    <mergeCell ref="K22:K24"/>
    <mergeCell ref="K25:K26"/>
    <mergeCell ref="K28:K30"/>
    <mergeCell ref="K16:K19"/>
    <mergeCell ref="G5:G10"/>
    <mergeCell ref="H5:H10"/>
    <mergeCell ref="I5:I10"/>
    <mergeCell ref="A1:B4"/>
    <mergeCell ref="E1:N4"/>
    <mergeCell ref="B5:B10"/>
    <mergeCell ref="A5:A10"/>
    <mergeCell ref="C5:C10"/>
    <mergeCell ref="D5:E10"/>
    <mergeCell ref="F5:F10"/>
    <mergeCell ref="J5:J10"/>
    <mergeCell ref="K5:K10"/>
    <mergeCell ref="L5:L10"/>
    <mergeCell ref="M5:M10"/>
    <mergeCell ref="N5:N10"/>
  </mergeCells>
  <phoneticPr fontId="2" type="noConversion"/>
  <dataValidations xWindow="675" yWindow="267" count="8">
    <dataValidation type="whole" allowBlank="1" showInputMessage="1" showErrorMessage="1" error="LÜTFEN 10 İLE 10000000000000000000 ARASINDA BİR TAM SAYI (RAKAMLA) GİRİNİZ." prompt="LÜTFEN İLGİLİ DÖNEME AİT TOPLAM HASTA GÜNÜNÜ (YATIŞ GÜNÜ) YAZINIZ." sqref="D4" xr:uid="{00000000-0002-0000-0000-000000000000}">
      <formula1>10</formula1>
      <formula2>10000000000000000000</formula2>
    </dataValidation>
    <dataValidation type="date" allowBlank="1" showInputMessage="1" showErrorMessage="1" error="LÜTFEN İLGİLİ DÖNEMİN BİTİŞ TARİHİNİ GG.AA.YYYY ŞEKLİNDE GİRİNİZ." prompt="LÜTFEN İLGİLİ DÖNEMİN BİTİŞ TARİHİNİ GG.AA.YYYY ŞEKLİNDE GİRİNİZ." sqref="D3" xr:uid="{00000000-0002-0000-0000-000001000000}">
      <formula1>44927</formula1>
      <formula2>47848</formula2>
    </dataValidation>
    <dataValidation type="date" allowBlank="1" showInputMessage="1" showErrorMessage="1" error="LÜTFEN İLGİLİ DÖNEMİN BAŞLANGIÇ TARİHİNİ GG.AA.YYYY ŞEKLİNDE GİRİNİZ." prompt="LÜTFEN İLGİLİ DÖNEMİN BAŞLANGIÇ TARİHİNİ GG.AA.YYYY ŞEKLİNDE GİRİNİZ." sqref="D2" xr:uid="{00000000-0002-0000-0000-000002000000}">
      <formula1>44927</formula1>
      <formula2>47848</formula2>
    </dataValidation>
    <dataValidation allowBlank="1" showInputMessage="1" showErrorMessage="1" prompt="KULLANILAN MİKTAR: YUKARIDA VERİLEN HASTA GÜNÜNÜN TAMAMINDA KULLANILAN BİR ANTİBİYOTİĞİN GRAM ÖLÇÜSÜYLE (KOLİSTİN İÇİN MU ÖLÇÜSÜYLE) TOPLAM MİKTARIDIR." sqref="D11" xr:uid="{00000000-0002-0000-0000-000003000000}"/>
    <dataValidation type="decimal" operator="greaterThanOrEqual" allowBlank="1" showInputMessage="1" showErrorMessage="1" error="LÜTFEN 0 VEYA DAHA BÜYÜK BİR SAYI (RAKAMLA) GİRİNİZ." sqref="D12" xr:uid="{00000000-0002-0000-0000-000004000000}">
      <formula1>0</formula1>
    </dataValidation>
    <dataValidation allowBlank="1" showInputMessage="1" showErrorMessage="1" prompt="ATC SİSTEMİNE GÖRE ANTİBİYOTİK GRUPLARI (VEYA ALT GRUPLARI)_x000a_" sqref="A11" xr:uid="{00000000-0002-0000-0000-000005000000}"/>
    <dataValidation type="list" allowBlank="1" showInputMessage="1" showErrorMessage="1" prompt="LÜTFEN İLGİLİ YOĞUN BAKIM ÜNİTESİNİN BRANŞINI SEÇİNİZ." sqref="D1" xr:uid="{00000000-0002-0000-0000-000006000000}">
      <formula1>$Q$11:$Q$27</formula1>
    </dataValidation>
    <dataValidation allowBlank="1" showInputMessage="1" showErrorMessage="1" error="LÜTFEN 0 VEYA DAHA BÜYÜK BİR SAYI (RAKAMLA) GİRİNİZ." sqref="D13:D41" xr:uid="{00000000-0002-0000-0000-000007000000}"/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1067BC-C8A4-45FA-809C-6DD1BA1466B7}">
  <dimension ref="A1:P19"/>
  <sheetViews>
    <sheetView zoomScale="50" zoomScaleNormal="50" workbookViewId="0">
      <selection activeCell="G28" sqref="G28"/>
    </sheetView>
  </sheetViews>
  <sheetFormatPr defaultColWidth="9.140625" defaultRowHeight="15" x14ac:dyDescent="0.25"/>
  <cols>
    <col min="1" max="1" width="23.28515625" style="56" customWidth="1"/>
    <col min="2" max="2" width="33.28515625" style="56" customWidth="1"/>
    <col min="3" max="3" width="16.7109375" style="56" customWidth="1"/>
    <col min="4" max="4" width="51.7109375" style="56" customWidth="1"/>
    <col min="5" max="5" width="41.42578125" style="56" customWidth="1"/>
    <col min="6" max="6" width="86" style="56" customWidth="1"/>
    <col min="7" max="16384" width="9.140625" style="56"/>
  </cols>
  <sheetData>
    <row r="1" spans="1:16" ht="39" customHeight="1" x14ac:dyDescent="0.25">
      <c r="A1" s="54" t="s">
        <v>125</v>
      </c>
      <c r="B1" s="55" t="s">
        <v>126</v>
      </c>
      <c r="C1" s="55" t="s">
        <v>127</v>
      </c>
      <c r="D1" s="55" t="s">
        <v>128</v>
      </c>
      <c r="E1" s="55" t="s">
        <v>127</v>
      </c>
      <c r="F1" s="118" t="s">
        <v>129</v>
      </c>
      <c r="G1" s="123" t="s">
        <v>135</v>
      </c>
      <c r="H1" s="123"/>
      <c r="I1" s="123"/>
      <c r="J1" s="123"/>
      <c r="K1" s="123"/>
      <c r="L1" s="123"/>
      <c r="M1" s="123"/>
      <c r="N1" s="123"/>
      <c r="O1" s="123"/>
      <c r="P1" s="123"/>
    </row>
    <row r="2" spans="1:16" ht="29.25" x14ac:dyDescent="0.25">
      <c r="A2" s="119" t="s">
        <v>130</v>
      </c>
      <c r="B2" s="58">
        <v>1500</v>
      </c>
      <c r="C2" s="59" t="s">
        <v>131</v>
      </c>
      <c r="D2" s="60">
        <f>B2*1000*0.03</f>
        <v>45000</v>
      </c>
      <c r="E2" s="120" t="s">
        <v>39</v>
      </c>
      <c r="F2" s="118"/>
      <c r="G2" s="123"/>
      <c r="H2" s="123"/>
      <c r="I2" s="123"/>
      <c r="J2" s="123"/>
      <c r="K2" s="123"/>
      <c r="L2" s="123"/>
      <c r="M2" s="123"/>
      <c r="N2" s="123"/>
      <c r="O2" s="123"/>
      <c r="P2" s="123"/>
    </row>
    <row r="3" spans="1:16" ht="29.25" x14ac:dyDescent="0.25">
      <c r="A3" s="119"/>
      <c r="B3" s="58">
        <v>150000</v>
      </c>
      <c r="C3" s="59" t="s">
        <v>132</v>
      </c>
      <c r="D3" s="60">
        <f>B3*0.03</f>
        <v>4500</v>
      </c>
      <c r="E3" s="121"/>
      <c r="F3" s="118"/>
      <c r="G3" s="123"/>
      <c r="H3" s="123"/>
      <c r="I3" s="123"/>
      <c r="J3" s="123"/>
      <c r="K3" s="123"/>
      <c r="L3" s="123"/>
      <c r="M3" s="123"/>
      <c r="N3" s="123"/>
      <c r="O3" s="123"/>
      <c r="P3" s="123"/>
    </row>
    <row r="4" spans="1:16" ht="54.75" customHeight="1" x14ac:dyDescent="0.25">
      <c r="A4" s="61" t="s">
        <v>133</v>
      </c>
      <c r="B4" s="58">
        <v>450000</v>
      </c>
      <c r="C4" s="59" t="s">
        <v>134</v>
      </c>
      <c r="D4" s="62">
        <f>B4*D17/1</f>
        <v>5.3552302749018198E-2</v>
      </c>
      <c r="E4" s="63" t="s">
        <v>131</v>
      </c>
      <c r="G4" s="66"/>
      <c r="H4" s="57"/>
    </row>
    <row r="5" spans="1:16" ht="15" customHeight="1" x14ac:dyDescent="0.25">
      <c r="A5" s="122" t="s">
        <v>136</v>
      </c>
      <c r="B5" s="122"/>
      <c r="C5" s="122"/>
      <c r="D5" s="122"/>
      <c r="E5" s="122"/>
      <c r="G5" s="66"/>
      <c r="H5" s="57"/>
    </row>
    <row r="6" spans="1:16" ht="15" customHeight="1" x14ac:dyDescent="0.25">
      <c r="A6" s="122"/>
      <c r="B6" s="122"/>
      <c r="C6" s="122"/>
      <c r="D6" s="122"/>
      <c r="E6" s="122"/>
      <c r="G6" s="66"/>
      <c r="H6" s="57">
        <v>1E-4</v>
      </c>
    </row>
    <row r="7" spans="1:16" ht="14.45" customHeight="1" x14ac:dyDescent="0.25">
      <c r="A7" s="122"/>
      <c r="B7" s="122"/>
      <c r="C7" s="122"/>
      <c r="D7" s="122"/>
      <c r="E7" s="122"/>
      <c r="H7" s="57">
        <f>1/10000</f>
        <v>1E-4</v>
      </c>
    </row>
    <row r="15" spans="1:16" x14ac:dyDescent="0.25">
      <c r="D15" s="57">
        <v>5.3552302749018198E-2</v>
      </c>
    </row>
    <row r="16" spans="1:16" x14ac:dyDescent="0.25">
      <c r="D16" s="57">
        <v>450000</v>
      </c>
    </row>
    <row r="17" spans="4:5" x14ac:dyDescent="0.25">
      <c r="D17" s="57">
        <f>D15/D16</f>
        <v>1.1900511722004045E-7</v>
      </c>
      <c r="E17" s="64"/>
    </row>
    <row r="18" spans="4:5" x14ac:dyDescent="0.25">
      <c r="E18" s="65"/>
    </row>
    <row r="19" spans="4:5" x14ac:dyDescent="0.25">
      <c r="E19" s="65"/>
    </row>
  </sheetData>
  <sheetProtection algorithmName="SHA-512" hashValue="/sesAa43pw9QOp8OqV63rrYSf4v37idrCSM05FrPVluk66XjlB5bHhRFS5LKOs7qyXWNwZkFEB8Oeum9m+YTUw==" saltValue="e3Fkykj+arXW7FfZjL5RNA==" spinCount="100000" sheet="1" objects="1" scenarios="1"/>
  <mergeCells count="5">
    <mergeCell ref="F1:F3"/>
    <mergeCell ref="A2:A3"/>
    <mergeCell ref="E2:E3"/>
    <mergeCell ref="A5:E7"/>
    <mergeCell ref="G1:P3"/>
  </mergeCells>
  <dataValidations count="2">
    <dataValidation allowBlank="1" showInputMessage="1" showErrorMessage="1" prompt="KOLİSTİN MİKTARINI MİLİGRAM CİNSİNDEN RAKAMLA YAZINIZ. _x000a_" sqref="B3" xr:uid="{EDA07C75-E906-41FB-BD9F-1BB237F68405}"/>
    <dataValidation allowBlank="1" showInputMessage="1" showErrorMessage="1" prompt="KOLİSTİN MİKTARINI GRAM CİNSİNDEN RAKAMLA YAZINIZ. _x000a_" sqref="B2" xr:uid="{1868CEBA-6DC3-4C8C-95D0-72EAB739646F}"/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Dönüştürücü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 Hüseyin HEKİMOĞLU</dc:creator>
  <cp:lastModifiedBy>Esen BATIR</cp:lastModifiedBy>
  <dcterms:created xsi:type="dcterms:W3CDTF">2024-11-06T18:25:08Z</dcterms:created>
  <dcterms:modified xsi:type="dcterms:W3CDTF">2025-07-14T10:51:31Z</dcterms:modified>
</cp:coreProperties>
</file>